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<sst xmlns="http://schemas.openxmlformats.org/spreadsheetml/2006/main" count="378" uniqueCount="142">
  <si>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</si>
  <si>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</si>
  <si>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</si>
  <si>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</si>
  <si>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</si>
  <si>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</si>
  <si>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</si>
  <si>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</si>
  <si>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</si>
  <si>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</si>
  <si>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</si>
  <si>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</si>
  <si>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</si>
  <si>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</si>
  <si>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</si>
  <si>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</si>
  <si>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</si>
  <si>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</si>
  <si>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</si>
  <si>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</si>
  <si>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</si>
  <si>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</si>
  <si>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</si>
  <si>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</si>
  <si>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</si>
  <si>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</si>
  <si>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</si>
  <si>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</si>
  <si>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</si>
  <si>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</si>
  <si>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</si>
  <si>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</si>
  <si>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</si>
  <si>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</si>
  <si>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</si>
  <si>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</si>
  <si>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</si>
  <si>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</si>
  <si>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</si>
  <si>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</si>
  <si>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</si>
  <si>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</si>
  <si>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</si>
  <si>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</si>
  <si>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</si>
  <si>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</si>
  <si>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</si>
  <si>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</si>
  <si>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</si>
  <si>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</si>
  <si>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</si>
  <si>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</si>
  <si>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</si>
  <si>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</si>
  <si>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</si>
  <si>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</si>
  <si>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</si>
  <si>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</si>
  <si>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</si>
  <si>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</si>
  <si>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</si>
  <si>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</si>
  <si>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</si>
  <si>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</si>
  <si>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</si>
  <si>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</si>
  <si>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</si>
  <si>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</si>
  <si>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</si>
  <si>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</si>
  <si>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</si>
  <si>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</si>
  <si>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</si>
  <si>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</si>
  <si>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</si>
  <si>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</si>
  <si>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</si>
  <si>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</si>
  <si>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</si>
  <si>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</si>
  <si>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</si>
  <si>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</si>
  <si>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</si>
  <si>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</si>
  <si>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</si>
  <si>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</si>
  <si>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</si>
  <si>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</si>
  <si>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</si>
  <si>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</si>
  <si>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</si>
  <si>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</si>
  <si>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</si>
  <si>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</si>
  <si>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</si>
  <si>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</si>
  <si>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</si>
  <si>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</si>
  <si>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</si>
  <si>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</si>
  <si>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</si>
  <si>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</si>
  <si>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</si>
  <si>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</si>
  <si>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</si>
  <si>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</si>
  <si>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</si>
  <si>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</si>
  <si>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</si>
  <si>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</si>
  <si>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</si>
  <si>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</si>
  <si>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</si>
  <si>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</si>
  <si>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</si>
  <si>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</si>
  <si>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</si>
  <si>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</si>
  <si>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</si>
  <si>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</si>
  <si>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</si>
  <si>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</si>
  <si>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</si>
  <si>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</si>
  <si>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</si>
  <si>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</si>
  <si>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</si>
  <si>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USDA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</si>
  <si>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</si>
  <si>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</si>
  <si>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</si>
  <si>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</si>
  <si>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</si>
  <si>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</si>
  <si>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</si>
  <si>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</si>
  <si>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</si>
  <si>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</si>
  <si>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</si>
  <si>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</si>
  <si>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Updated 1.12.23</t>
  </si>
  <si>
    <t>Source:  USDA WASDE Report 1.12.23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</si>
</sst>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73" fontId="8" fillId="0" borderId="0" xfId="0" applyNumberFormat="1" applyFont="1" applyAlignment="1">
      <alignment horizontal="right"/>
    </xf>
    <xf numFmtId="170" fontId="16" fillId="36" borderId="13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3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875"/>
          <c:w val="0.856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Sheet'!$X$4:$X$53</c:f>
              <c:numCache>
                <c:ptCount val="50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0.492573071394346</c:v>
                </c:pt>
                <c:pt idx="47">
                  <c:v>0.40028422548555187</c:v>
                </c:pt>
                <c:pt idx="48">
                  <c:v>0.3697033898305085</c:v>
                </c:pt>
                <c:pt idx="49">
                  <c:v>0.29826407154129403</c:v>
                </c:pt>
              </c:numCache>
            </c:numRef>
          </c:val>
        </c:ser>
        <c:axId val="41004518"/>
        <c:axId val="33496343"/>
      </c:barChart>
      <c:catAx>
        <c:axId val="4100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96343"/>
        <c:crosses val="autoZero"/>
        <c:auto val="1"/>
        <c:lblOffset val="100"/>
        <c:tickLblSkip val="3"/>
        <c:noMultiLvlLbl val="0"/>
      </c:catAx>
      <c:valAx>
        <c:axId val="334963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04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22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6275"/>
          <c:w val="0.891"/>
          <c:h val="0.8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Sheet'!$Y$4:$Y$53</c:f>
              <c:numCache>
                <c:ptCount val="50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7.63</c:v>
                </c:pt>
                <c:pt idx="49">
                  <c:v>9.1</c:v>
                </c:pt>
              </c:numCache>
            </c:numRef>
          </c:val>
          <c:smooth val="0"/>
        </c:ser>
        <c:marker val="1"/>
        <c:axId val="34018720"/>
        <c:axId val="37733025"/>
      </c:lineChart>
      <c:catAx>
        <c:axId val="3401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733025"/>
        <c:crosses val="autoZero"/>
        <c:auto val="0"/>
        <c:lblOffset val="100"/>
        <c:tickLblSkip val="3"/>
        <c:tickMarkSkip val="2"/>
        <c:noMultiLvlLbl val="0"/>
      </c:catAx>
      <c:valAx>
        <c:axId val="37733025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0187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-0.018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91"/>
          <c:w val="0.838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Sheet'!$X$4:$X$53</c:f>
              <c:numCache>
                <c:ptCount val="50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0.492573071394346</c:v>
                </c:pt>
                <c:pt idx="47">
                  <c:v>0.40028422548555187</c:v>
                </c:pt>
                <c:pt idx="48">
                  <c:v>0.3697033898305085</c:v>
                </c:pt>
                <c:pt idx="49">
                  <c:v>0.29826407154129403</c:v>
                </c:pt>
              </c:numCache>
            </c:numRef>
          </c:val>
        </c:ser>
        <c:axId val="4052906"/>
        <c:axId val="36476155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Sheet'!$Y$4:$Y$53</c:f>
              <c:numCache>
                <c:ptCount val="50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7.63</c:v>
                </c:pt>
                <c:pt idx="49">
                  <c:v>9.1</c:v>
                </c:pt>
              </c:numCache>
            </c:numRef>
          </c:val>
          <c:smooth val="0"/>
        </c:ser>
        <c:axId val="59849940"/>
        <c:axId val="1778549"/>
      </c:lineChart>
      <c:catAx>
        <c:axId val="4052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76155"/>
        <c:crosses val="autoZero"/>
        <c:auto val="0"/>
        <c:lblOffset val="100"/>
        <c:tickLblSkip val="3"/>
        <c:tickMarkSkip val="2"/>
        <c:noMultiLvlLbl val="0"/>
      </c:catAx>
      <c:valAx>
        <c:axId val="36476155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2906"/>
        <c:crossesAt val="1"/>
        <c:crossBetween val="between"/>
        <c:dispUnits/>
        <c:minorUnit val="0.05"/>
      </c:valAx>
      <c:catAx>
        <c:axId val="59849940"/>
        <c:scaling>
          <c:orientation val="minMax"/>
        </c:scaling>
        <c:axPos val="b"/>
        <c:delete val="1"/>
        <c:majorTickMark val="out"/>
        <c:minorTickMark val="none"/>
        <c:tickLblPos val="nextTo"/>
        <c:crossAx val="1778549"/>
        <c:crosses val="autoZero"/>
        <c:auto val="0"/>
        <c:lblOffset val="100"/>
        <c:tickLblSkip val="1"/>
        <c:noMultiLvlLbl val="0"/>
      </c:catAx>
      <c:valAx>
        <c:axId val="1778549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1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49940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75"/>
          <c:y val="0.13675"/>
          <c:w val="0.2885"/>
          <c:h val="0.1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36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485"/>
          <c:w val="0.8242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Sheet'!$G$4:$G$53</c:f>
              <c:numCache>
                <c:ptCount val="50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1932</c:v>
                </c:pt>
                <c:pt idx="47">
                  <c:v>1828</c:v>
                </c:pt>
                <c:pt idx="48">
                  <c:v>1646</c:v>
                </c:pt>
                <c:pt idx="49">
                  <c:v>1650</c:v>
                </c:pt>
              </c:numCache>
            </c:numRef>
          </c:val>
        </c:ser>
        <c:axId val="16006942"/>
        <c:axId val="9844751"/>
      </c:barChart>
      <c:catAx>
        <c:axId val="16006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44751"/>
        <c:crosses val="autoZero"/>
        <c:auto val="0"/>
        <c:lblOffset val="100"/>
        <c:tickLblSkip val="3"/>
        <c:tickMarkSkip val="2"/>
        <c:noMultiLvlLbl val="0"/>
      </c:catAx>
      <c:valAx>
        <c:axId val="9844751"/>
        <c:scaling>
          <c:orientation val="minMax"/>
          <c:max val="3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69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Sheet'!$N$4:$N$53</c:f>
              <c:numCache>
                <c:ptCount val="50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1102</c:v>
                </c:pt>
                <c:pt idx="46">
                  <c:v>1118</c:v>
                </c:pt>
                <c:pt idx="47">
                  <c:v>1117</c:v>
                </c:pt>
                <c:pt idx="48">
                  <c:v>1088</c:v>
                </c:pt>
                <c:pt idx="49">
                  <c:v>1126</c:v>
                </c:pt>
              </c:numCache>
            </c:numRef>
          </c:val>
        </c:ser>
        <c:axId val="33031632"/>
        <c:axId val="28849233"/>
      </c:barChart>
      <c:catAx>
        <c:axId val="33031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49233"/>
        <c:crosses val="autoZero"/>
        <c:auto val="1"/>
        <c:lblOffset val="100"/>
        <c:tickLblSkip val="3"/>
        <c:noMultiLvlLbl val="0"/>
      </c:catAx>
      <c:valAx>
        <c:axId val="28849233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31632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10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8525"/>
          <c:w val="0.858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Sheet'!$M$4:$M$53</c:f>
              <c:numCache>
                <c:ptCount val="50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88</c:v>
                </c:pt>
                <c:pt idx="46">
                  <c:v>95</c:v>
                </c:pt>
                <c:pt idx="47">
                  <c:v>93</c:v>
                </c:pt>
                <c:pt idx="48">
                  <c:v>59</c:v>
                </c:pt>
                <c:pt idx="49">
                  <c:v>80</c:v>
                </c:pt>
              </c:numCache>
            </c:numRef>
          </c:val>
        </c:ser>
        <c:axId val="58316506"/>
        <c:axId val="55086507"/>
      </c:barChart>
      <c:catAx>
        <c:axId val="5831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5086507"/>
        <c:crosses val="autoZero"/>
        <c:auto val="1"/>
        <c:lblOffset val="100"/>
        <c:tickLblSkip val="3"/>
        <c:noMultiLvlLbl val="0"/>
      </c:catAx>
      <c:valAx>
        <c:axId val="550865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0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8316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Sheet'!$L$4:$L$53</c:f>
              <c:numCache>
                <c:ptCount val="50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954</c:v>
                </c:pt>
                <c:pt idx="46">
                  <c:v>962</c:v>
                </c:pt>
                <c:pt idx="47">
                  <c:v>961</c:v>
                </c:pt>
                <c:pt idx="48">
                  <c:v>972</c:v>
                </c:pt>
                <c:pt idx="49">
                  <c:v>977</c:v>
                </c:pt>
              </c:numCache>
            </c:numRef>
          </c:val>
        </c:ser>
        <c:axId val="26016516"/>
        <c:axId val="32822053"/>
      </c:barChart>
      <c:catAx>
        <c:axId val="26016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822053"/>
        <c:crosses val="autoZero"/>
        <c:auto val="1"/>
        <c:lblOffset val="100"/>
        <c:tickLblSkip val="3"/>
        <c:noMultiLvlLbl val="0"/>
      </c:catAx>
      <c:valAx>
        <c:axId val="32822053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016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5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06875"/>
          <c:w val="0.8505"/>
          <c:h val="0.808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Sheet'!$E$4:$E$53</c:f>
              <c:numCache>
                <c:ptCount val="50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26.5</c:v>
                </c:pt>
                <c:pt idx="44">
                  <c:v>23.3</c:v>
                </c:pt>
                <c:pt idx="45">
                  <c:v>23.1</c:v>
                </c:pt>
                <c:pt idx="46">
                  <c:v>22.2</c:v>
                </c:pt>
                <c:pt idx="47">
                  <c:v>21.8</c:v>
                </c:pt>
                <c:pt idx="48">
                  <c:v>22.3</c:v>
                </c:pt>
                <c:pt idx="49">
                  <c:v>23.8</c:v>
                </c:pt>
              </c:numCache>
            </c:numRef>
          </c:val>
          <c:smooth val="0"/>
        </c:ser>
        <c:marker val="1"/>
        <c:axId val="26963022"/>
        <c:axId val="41340607"/>
      </c:lineChart>
      <c:catAx>
        <c:axId val="26963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340607"/>
        <c:crosses val="autoZero"/>
        <c:auto val="0"/>
        <c:lblOffset val="100"/>
        <c:tickLblSkip val="3"/>
        <c:tickMarkSkip val="2"/>
        <c:noMultiLvlLbl val="0"/>
      </c:catAx>
      <c:valAx>
        <c:axId val="41340607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975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963022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6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5"/>
          <c:y val="0.057"/>
          <c:w val="0.829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Sheet'!$F$4:$F$53</c:f>
              <c:numCache>
                <c:ptCount val="50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  <c:pt idx="47">
                  <c:v>49.7</c:v>
                </c:pt>
                <c:pt idx="48">
                  <c:v>44.3</c:v>
                </c:pt>
                <c:pt idx="49">
                  <c:v>46.5</c:v>
                </c:pt>
              </c:numCache>
            </c:numRef>
          </c:val>
        </c:ser>
        <c:axId val="36521144"/>
        <c:axId val="60254841"/>
      </c:barChart>
      <c:catAx>
        <c:axId val="36521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54841"/>
        <c:crosses val="autoZero"/>
        <c:auto val="0"/>
        <c:lblOffset val="100"/>
        <c:tickLblSkip val="3"/>
        <c:tickMarkSkip val="2"/>
        <c:noMultiLvlLbl val="0"/>
      </c:catAx>
      <c:valAx>
        <c:axId val="60254841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7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21144"/>
        <c:crossesAt val="1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Sheet'!$C$4:$C$53</c:f>
              <c:numCache>
                <c:ptCount val="50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45.5</c:v>
                </c:pt>
                <c:pt idx="47">
                  <c:v>44.5</c:v>
                </c:pt>
                <c:pt idx="48">
                  <c:v>46.7</c:v>
                </c:pt>
                <c:pt idx="49">
                  <c:v>45.7</c:v>
                </c:pt>
              </c:numCache>
            </c:numRef>
          </c:val>
          <c:smooth val="0"/>
        </c:ser>
        <c:marker val="1"/>
        <c:axId val="5422658"/>
        <c:axId val="48803923"/>
      </c:lineChart>
      <c:catAx>
        <c:axId val="5422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03923"/>
        <c:crosses val="autoZero"/>
        <c:auto val="0"/>
        <c:lblOffset val="100"/>
        <c:tickLblSkip val="3"/>
        <c:tickMarkSkip val="2"/>
        <c:noMultiLvlLbl val="0"/>
      </c:catAx>
      <c:valAx>
        <c:axId val="48803923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26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515"/>
          <c:w val="0.841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Sheet'!$J$4:$J$53</c:f>
              <c:numCache>
                <c:ptCount val="50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3116</c:v>
                </c:pt>
                <c:pt idx="47">
                  <c:v>2956</c:v>
                </c:pt>
                <c:pt idx="48">
                  <c:v>2587</c:v>
                </c:pt>
                <c:pt idx="49">
                  <c:v>2468</c:v>
                </c:pt>
              </c:numCache>
            </c:numRef>
          </c:val>
        </c:ser>
        <c:axId val="36582124"/>
        <c:axId val="60803661"/>
      </c:barChart>
      <c:catAx>
        <c:axId val="36582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803661"/>
        <c:crosses val="autoZero"/>
        <c:auto val="0"/>
        <c:lblOffset val="100"/>
        <c:tickLblSkip val="3"/>
        <c:tickMarkSkip val="2"/>
        <c:noMultiLvlLbl val="0"/>
      </c:catAx>
      <c:valAx>
        <c:axId val="6080366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821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28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05125"/>
          <c:w val="0.842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Sheet'!$B$4:$B$53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Sheet'!$Q$4:$Q$53</c:f>
              <c:numCache>
                <c:ptCount val="50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937</c:v>
                </c:pt>
                <c:pt idx="46">
                  <c:v>969</c:v>
                </c:pt>
                <c:pt idx="47">
                  <c:v>994</c:v>
                </c:pt>
                <c:pt idx="48">
                  <c:v>800</c:v>
                </c:pt>
                <c:pt idx="49">
                  <c:v>775</c:v>
                </c:pt>
              </c:numCache>
            </c:numRef>
          </c:val>
        </c:ser>
        <c:axId val="10362038"/>
        <c:axId val="26149479"/>
      </c:barChart>
      <c:catAx>
        <c:axId val="10362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49479"/>
        <c:crosses val="autoZero"/>
        <c:auto val="0"/>
        <c:lblOffset val="100"/>
        <c:tickLblSkip val="3"/>
        <c:tickMarkSkip val="2"/>
        <c:noMultiLvlLbl val="0"/>
      </c:catAx>
      <c:valAx>
        <c:axId val="2614947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620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0.2375</cdr:y>
    </cdr:from>
    <cdr:to>
      <cdr:x>0.9715</cdr:x>
      <cdr:y>0.382</cdr:y>
    </cdr:to>
    <cdr:sp>
      <cdr:nvSpPr>
        <cdr:cNvPr id="1" name="Text Box 2"/>
        <cdr:cNvSpPr txBox="1">
          <a:spLocks noChangeArrowheads="1"/>
        </cdr:cNvSpPr>
      </cdr:nvSpPr>
      <cdr:spPr>
        <a:xfrm>
          <a:off x="2790825" y="800100"/>
          <a:ext cx="27146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2022 Estimate using USDA planted acreage estimate of 47.0 m. acres</a:t>
          </a:r>
        </a:p>
      </cdr:txBody>
    </cdr:sp>
  </cdr:relSizeAnchor>
  <cdr:relSizeAnchor xmlns:cdr="http://schemas.openxmlformats.org/drawingml/2006/chartDrawing">
    <cdr:from>
      <cdr:x>0.4325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47925" y="3295650"/>
          <a:ext cx="32766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0.904</cdr:x>
      <cdr:y>0.294</cdr:y>
    </cdr:from>
    <cdr:to>
      <cdr:x>0.93025</cdr:x>
      <cdr:y>0.51125</cdr:y>
    </cdr:to>
    <cdr:sp>
      <cdr:nvSpPr>
        <cdr:cNvPr id="3" name="Line 5"/>
        <cdr:cNvSpPr>
          <a:spLocks/>
        </cdr:cNvSpPr>
      </cdr:nvSpPr>
      <cdr:spPr>
        <a:xfrm>
          <a:off x="5124450" y="990600"/>
          <a:ext cx="1524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0.48575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809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5dee0ca-7646-4298-becf-dd179ca13f8c}" type="TxLink">
            <a:rPr lang="en-US" cap="none" sz="1100" b="1" i="0" u="none" baseline="0">
              <a:solidFill>
                <a:srgbClr val="000000"/>
              </a:solidFill>
            </a:rPr>
            <a:t>Source:  USDA WASDE Report 1.12.23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400050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768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</cdr:x>
      <cdr:y>0.07925</cdr:y>
    </cdr:from>
    <cdr:to>
      <cdr:x>0.95025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1543050" y="266700"/>
          <a:ext cx="34099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based on USDA yield estimate of 47.5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305175"/>
          <a:ext cx="2990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0.92825</cdr:x>
      <cdr:y>0.1585</cdr:y>
    </cdr:from>
    <cdr:to>
      <cdr:x>0.941</cdr:x>
      <cdr:y>0.25925</cdr:y>
    </cdr:to>
    <cdr:sp>
      <cdr:nvSpPr>
        <cdr:cNvPr id="3" name="Line 5"/>
        <cdr:cNvSpPr>
          <a:spLocks/>
        </cdr:cNvSpPr>
      </cdr:nvSpPr>
      <cdr:spPr>
        <a:xfrm>
          <a:off x="4838700" y="533400"/>
          <a:ext cx="66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0.9545</cdr:y>
    </cdr:from>
    <cdr:to>
      <cdr:x>0.45825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438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dd5003f-5e99-4793-bd39-112276951d04}" type="TxLink">
            <a:rPr lang="en-US" cap="none" sz="1100" b="1" i="0" u="none" baseline="0">
              <a:solidFill>
                <a:srgbClr val="000000"/>
              </a:solidFill>
            </a:rPr>
            <a:t>Source:  USDA WASDE Report 1.12.23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342900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2197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dbcf1a4-c36d-4001-a2a0-01b3c5a512ef}" type="TxLink">
            <a:rPr lang="en-US" cap="none" sz="1100" b="1" i="0" u="none" baseline="0">
              <a:solidFill>
                <a:srgbClr val="000000"/>
              </a:solidFill>
            </a:rPr>
            <a:t>Source:  USDA WASDE Report 1.12.23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USDA Estimate of 47.0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257175</xdr:colOff>
      <xdr:row>14</xdr:row>
      <xdr:rowOff>57150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47650" cy="14668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</cdr:x>
      <cdr:y>0.07575</cdr:y>
    </cdr:from>
    <cdr:to>
      <cdr:x>0.946</cdr:x>
      <cdr:y>0.2785</cdr:y>
    </cdr:to>
    <cdr:sp>
      <cdr:nvSpPr>
        <cdr:cNvPr id="1" name="Text Box 2"/>
        <cdr:cNvSpPr txBox="1">
          <a:spLocks noChangeArrowheads="1"/>
        </cdr:cNvSpPr>
      </cdr:nvSpPr>
      <cdr:spPr>
        <a:xfrm>
          <a:off x="2847975" y="257175"/>
          <a:ext cx="216217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2022 USDA estimated yield of 47.5 bu/A and USDA estimated 47.0 m. planted acres</a:t>
          </a:r>
        </a:p>
      </cdr:txBody>
    </cdr:sp>
  </cdr:relSizeAnchor>
  <cdr:relSizeAnchor xmlns:cdr="http://schemas.openxmlformats.org/drawingml/2006/chartDrawing">
    <cdr:from>
      <cdr:x>0.453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390775" y="3314700"/>
          <a:ext cx="29432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0.91425</cdr:x>
      <cdr:y>0.20375</cdr:y>
    </cdr:from>
    <cdr:to>
      <cdr:x>0.9345</cdr:x>
      <cdr:y>0.34275</cdr:y>
    </cdr:to>
    <cdr:sp>
      <cdr:nvSpPr>
        <cdr:cNvPr id="3" name="Line 5"/>
        <cdr:cNvSpPr>
          <a:spLocks/>
        </cdr:cNvSpPr>
      </cdr:nvSpPr>
      <cdr:spPr>
        <a:xfrm>
          <a:off x="4838700" y="685800"/>
          <a:ext cx="104775" cy="476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0.94875</cdr:y>
    </cdr:from>
    <cdr:to>
      <cdr:x>0.44975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428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8882297-8c51-4787-8991-bfb04007e322}" type="TxLink">
            <a:rPr lang="en-US" cap="none" sz="1100" b="1" i="0" u="none" baseline="0">
              <a:solidFill>
                <a:srgbClr val="000000"/>
              </a:solidFill>
            </a:rPr>
            <a:t>Source:  USDA WASDE Report 1.12.23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419100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95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0.70375</cdr:x>
      <cdr:y>0.12075</cdr:y>
    </cdr:from>
    <cdr:to>
      <cdr:x>0.94475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581400" y="400050"/>
          <a:ext cx="12287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Estimate</a:t>
          </a:r>
        </a:p>
      </cdr:txBody>
    </cdr:sp>
  </cdr:relSizeAnchor>
  <cdr:relSizeAnchor xmlns:cdr="http://schemas.openxmlformats.org/drawingml/2006/chartDrawing">
    <cdr:from>
      <cdr:x>0.46775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381250" y="3248025"/>
          <a:ext cx="2762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0.9065</cdr:x>
      <cdr:y>0.2045</cdr:y>
    </cdr:from>
    <cdr:to>
      <cdr:x>0.93925</cdr:x>
      <cdr:y>0.4445</cdr:y>
    </cdr:to>
    <cdr:sp>
      <cdr:nvSpPr>
        <cdr:cNvPr id="3" name="Line 5"/>
        <cdr:cNvSpPr>
          <a:spLocks/>
        </cdr:cNvSpPr>
      </cdr:nvSpPr>
      <cdr:spPr>
        <a:xfrm>
          <a:off x="4610100" y="685800"/>
          <a:ext cx="171450" cy="8096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</cdr:x>
      <cdr:y>0.9515</cdr:y>
    </cdr:from>
    <cdr:to>
      <cdr:x>0.456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c038147-f35e-475b-9866-36941839084b}" type="TxLink">
            <a:rPr lang="en-US" cap="none" sz="1100" b="1" i="0" u="none" baseline="0">
              <a:solidFill>
                <a:srgbClr val="000000"/>
              </a:solidFill>
            </a:rPr>
            <a:t>Source:  USDA WASDE Report 1.12.23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219075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095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0.75475</cdr:x>
      <cdr:y>0.2885</cdr:y>
    </cdr:from>
    <cdr:to>
      <cdr:x>0.77025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62400" y="97155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381250" y="3248025"/>
          <a:ext cx="2924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-0.00975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457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fc45518-2a05-46bf-ba9d-23ea0b156ffc}" type="TxLink">
            <a:rPr lang="en-US" cap="none" sz="1100" b="1" i="0" u="none" baseline="0">
              <a:solidFill>
                <a:srgbClr val="000000"/>
              </a:solidFill>
            </a:rPr>
            <a:t>Source:  USDA WASDE Report 1.12.23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76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381000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257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533400</xdr:colOff>
      <xdr:row>2</xdr:row>
      <xdr:rowOff>57150</xdr:rowOff>
    </xdr:from>
    <xdr:to>
      <xdr:col>8</xdr:col>
      <xdr:colOff>28575</xdr:colOff>
      <xdr:row>3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81400" y="381000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Estimate</a:t>
          </a:r>
        </a:p>
      </xdr:txBody>
    </xdr:sp>
    <xdr:clientData fLocksWithSheet="0" fPrintsWithSheet="0"/>
  </xdr:twoCellAnchor>
  <xdr:twoCellAnchor>
    <xdr:from>
      <xdr:col>7</xdr:col>
      <xdr:colOff>66675</xdr:colOff>
      <xdr:row>3</xdr:row>
      <xdr:rowOff>66675</xdr:rowOff>
    </xdr:from>
    <xdr:to>
      <xdr:col>8</xdr:col>
      <xdr:colOff>9525</xdr:colOff>
      <xdr:row>5</xdr:row>
      <xdr:rowOff>38100</xdr:rowOff>
    </xdr:to>
    <xdr:sp>
      <xdr:nvSpPr>
        <xdr:cNvPr id="3" name="Line 5"/>
        <xdr:cNvSpPr>
          <a:spLocks/>
        </xdr:cNvSpPr>
      </xdr:nvSpPr>
      <xdr:spPr>
        <a:xfrm>
          <a:off x="4333875" y="552450"/>
          <a:ext cx="552450" cy="295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</cdr:x>
      <cdr:y>0.20675</cdr:y>
    </cdr:from>
    <cdr:to>
      <cdr:x>0.8555</cdr:x>
      <cdr:y>0.2655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267200" y="762000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0.9585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286125" y="3543300"/>
          <a:ext cx="3219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-0.00775</cdr:x>
      <cdr:y>0.94975</cdr:y>
    </cdr:from>
    <cdr:to>
      <cdr:x>0.466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514725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7b19b0b-b8f9-4a9b-bd49-1c0d6fc90967}" type="TxLink">
            <a:rPr lang="en-US" cap="none" sz="1100" b="1" i="0" u="none" baseline="0">
              <a:solidFill>
                <a:srgbClr val="000000"/>
              </a:solidFill>
            </a:rPr>
            <a:t>Source:  USDA WASDE Report 1.12.23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64579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486025" y="3305175"/>
          <a:ext cx="28575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</cdr:x>
      <cdr:y>0.19825</cdr:y>
    </cdr:from>
    <cdr:to>
      <cdr:x>0.9345</cdr:x>
      <cdr:y>0.41775</cdr:y>
    </cdr:to>
    <cdr:sp>
      <cdr:nvSpPr>
        <cdr:cNvPr id="2" name="Line 5"/>
        <cdr:cNvSpPr>
          <a:spLocks/>
        </cdr:cNvSpPr>
      </cdr:nvSpPr>
      <cdr:spPr>
        <a:xfrm>
          <a:off x="4867275" y="666750"/>
          <a:ext cx="762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466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5f96dd0-3574-4062-b4c8-69078e9a6e49}" type="TxLink">
            <a:rPr lang="en-US" cap="none" sz="1100" b="1" i="0" u="none" baseline="0">
              <a:solidFill>
                <a:srgbClr val="000000"/>
              </a:solidFill>
            </a:rPr>
            <a:t>Source:  USDA WASDE Report 1.12.23</a:t>
          </a:fld>
        </a:p>
      </cdr:txBody>
    </cdr:sp>
  </cdr:relSizeAnchor>
  <cdr:relSizeAnchor xmlns:cdr="http://schemas.openxmlformats.org/drawingml/2006/chartDrawing">
    <cdr:from>
      <cdr:x>0.43775</cdr:x>
      <cdr:y>0.06975</cdr:y>
    </cdr:from>
    <cdr:to>
      <cdr:x>0.932</cdr:x>
      <cdr:y>0.19125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228600"/>
          <a:ext cx="26193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2022 USDA estimated yield of 47.5 bu/A and USDA estimated 47.0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419100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95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56c7aed-fa6f-4d06-8a42-84dabf85b205}" type="TxLink">
            <a:rPr lang="en-US" cap="none" sz="1100" b="1" i="0" u="none" baseline="0">
              <a:solidFill>
                <a:srgbClr val="000000"/>
              </a:solidFill>
            </a:rPr>
            <a:t>Source:  USDA WASDE Report 1.12.23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285750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33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2022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0.7775</cdr:x>
      <cdr:y>0.25</cdr:y>
    </cdr:from>
    <cdr:to>
      <cdr:x>0.96925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191000" y="847725"/>
          <a:ext cx="10382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2022 Estimate</a:t>
          </a:r>
        </a:p>
      </cdr:txBody>
    </cdr:sp>
  </cdr:relSizeAnchor>
  <cdr:relSizeAnchor xmlns:cdr="http://schemas.openxmlformats.org/drawingml/2006/chartDrawing">
    <cdr:from>
      <cdr:x>0.46225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95550" y="3257550"/>
          <a:ext cx="2952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0.91275</cdr:x>
      <cdr:y>0.3015</cdr:y>
    </cdr:from>
    <cdr:to>
      <cdr:x>0.93575</cdr:x>
      <cdr:y>0.568</cdr:y>
    </cdr:to>
    <cdr:sp>
      <cdr:nvSpPr>
        <cdr:cNvPr id="3" name="Line 5"/>
        <cdr:cNvSpPr>
          <a:spLocks/>
        </cdr:cNvSpPr>
      </cdr:nvSpPr>
      <cdr:spPr>
        <a:xfrm>
          <a:off x="4924425" y="1019175"/>
          <a:ext cx="123825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533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edf7525-db67-4850-9e57-40661c199072}" type="TxLink">
            <a:rPr lang="en-US" cap="none" sz="1100" b="1" i="0" u="none" baseline="0">
              <a:solidFill>
                <a:srgbClr val="000000"/>
              </a:solidFill>
            </a:rPr>
            <a:t>Source:  USDA WASDE Report 1.12.23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523875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00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2022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0.9405</cdr:x>
      <cdr:y>0.12875</cdr:y>
    </cdr:from>
    <cdr:to>
      <cdr:x>0.97025</cdr:x>
      <cdr:y>0.2095</cdr:y>
    </cdr:to>
    <cdr:sp>
      <cdr:nvSpPr>
        <cdr:cNvPr id="3" name="Line 5"/>
        <cdr:cNvSpPr>
          <a:spLocks/>
        </cdr:cNvSpPr>
      </cdr:nvSpPr>
      <cdr:spPr>
        <a:xfrm>
          <a:off x="4581525" y="4286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a08d0917-75ac-4d11-a3b5-1d7386228116}" type="TxLink">
            <a:rPr lang="en-US" cap="none" sz="1100" b="1" i="0" u="none" baseline="0">
              <a:solidFill>
                <a:srgbClr val="000000"/>
              </a:solidFill>
            </a:rPr>
            <a:t>Source:  USDA WASDE Report 1.12.23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419350" y="3305175"/>
          <a:ext cx="29051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-0.00975</cdr:x>
      <cdr:y>0.93125</cdr:y>
    </cdr:from>
    <cdr:to>
      <cdr:x>0.45225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438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0abce83-c788-4ab7-a889-466db0742309}" type="TxLink">
            <a:rPr lang="en-US" cap="none" sz="1100" b="1" i="0" u="none" baseline="0">
              <a:solidFill>
                <a:srgbClr val="000000"/>
              </a:solidFill>
            </a:rPr>
            <a:t>Source:  USDA WASDE Report 1.12.23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FD81"/>
  <sheetViews>
    <sheetView tabSelected="1" zoomScalePageLayoutView="0" workbookViewId="0" topLeftCell="A1">
      <pane xSplit="2" ySplit="6" topLeftCell="A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Z4" sqref="AZ4"/>
    </sheetView>
  </sheetViews>
  <sheetFormatPr defaultColWidth="9.7109375" defaultRowHeight="12.75"/>
  <cols>
    <col min="1" max="1" width="3.7109375" style="4" customWidth="1"/>
    <col min="2" max="2" width="41.00390625" style="4" customWidth="1"/>
    <col min="3" max="52" width="9.140625" style="4" customWidth="1"/>
    <col min="53" max="16384" width="9.7109375" style="4" customWidth="1"/>
  </cols>
  <sheetData>
    <row r="1" spans="2:24" ht="12.75">
      <c r="B1" s="77" t="s">
        <v>140</v>
      </c>
      <c r="C1" s="2"/>
      <c r="D1" s="2"/>
      <c r="X1" s="5"/>
    </row>
    <row r="2" spans="2:3" ht="12.75">
      <c r="B2" s="70" t="s">
        <v>141</v>
      </c>
      <c r="C2" s="70"/>
    </row>
    <row r="3" spans="2:51" ht="12.75">
      <c r="B3" s="15" t="str">
        <f>'Wheat Annual Balance Sheet'!B2&amp;" "&amp;"&amp; K-State Ag. Econ. Dept."</f>
        <v>Source:  USDA WASDE Report 1.12.23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0"/>
      <c r="AP3" s="100"/>
      <c r="AQ3" s="100"/>
      <c r="AS3" s="100"/>
      <c r="AT3" s="100"/>
      <c r="AU3" s="100"/>
      <c r="AV3" s="100"/>
      <c r="AW3"/>
      <c r="AX3"/>
      <c r="AY3"/>
    </row>
    <row r="4" spans="3:58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71" t="s">
        <v>127</v>
      </c>
      <c r="BA4"/>
      <c r="BB4"/>
      <c r="BC4"/>
      <c r="BD4"/>
      <c r="BE4"/>
      <c r="BF4"/>
    </row>
    <row r="5" spans="3:58" ht="12.75">
      <c r="C5" s="95">
        <v>73</v>
      </c>
      <c r="D5" s="95">
        <v>74</v>
      </c>
      <c r="E5" s="95">
        <v>75</v>
      </c>
      <c r="F5" s="95">
        <v>76</v>
      </c>
      <c r="G5" s="95">
        <v>77</v>
      </c>
      <c r="H5" s="95">
        <v>78</v>
      </c>
      <c r="I5" s="95">
        <v>79</v>
      </c>
      <c r="J5" s="95">
        <v>80</v>
      </c>
      <c r="K5" s="95">
        <v>81</v>
      </c>
      <c r="L5" s="95">
        <v>82</v>
      </c>
      <c r="M5" s="95">
        <v>83</v>
      </c>
      <c r="N5" s="95">
        <v>84</v>
      </c>
      <c r="O5" s="95">
        <v>85</v>
      </c>
      <c r="P5" s="95">
        <v>86</v>
      </c>
      <c r="Q5" s="95">
        <v>87</v>
      </c>
      <c r="R5" s="95">
        <v>88</v>
      </c>
      <c r="S5" s="95">
        <v>89</v>
      </c>
      <c r="T5" s="95">
        <v>90</v>
      </c>
      <c r="U5" s="95">
        <v>91</v>
      </c>
      <c r="V5" s="95">
        <v>92</v>
      </c>
      <c r="W5" s="95">
        <v>93</v>
      </c>
      <c r="X5" s="95">
        <v>94</v>
      </c>
      <c r="Y5" s="95">
        <v>95</v>
      </c>
      <c r="Z5" s="95">
        <v>96</v>
      </c>
      <c r="AA5" s="95">
        <v>97</v>
      </c>
      <c r="AB5" s="95">
        <v>98</v>
      </c>
      <c r="AC5" s="95">
        <v>99</v>
      </c>
      <c r="AD5" s="96" t="s">
        <v>102</v>
      </c>
      <c r="AE5" s="96" t="s">
        <v>103</v>
      </c>
      <c r="AF5" s="96" t="s">
        <v>104</v>
      </c>
      <c r="AG5" s="96" t="s">
        <v>105</v>
      </c>
      <c r="AH5" s="96" t="s">
        <v>113</v>
      </c>
      <c r="AI5" s="97" t="s">
        <v>114</v>
      </c>
      <c r="AJ5" s="97" t="s">
        <v>116</v>
      </c>
      <c r="AK5" s="97" t="s">
        <v>118</v>
      </c>
      <c r="AL5" s="97" t="s">
        <v>120</v>
      </c>
      <c r="AM5" s="97" t="s">
        <v>123</v>
      </c>
      <c r="AN5" s="97">
        <v>10</v>
      </c>
      <c r="AO5" s="97">
        <v>11</v>
      </c>
      <c r="AP5" s="97">
        <v>12</v>
      </c>
      <c r="AQ5" s="97">
        <v>13</v>
      </c>
      <c r="AR5" s="97">
        <v>14</v>
      </c>
      <c r="AS5" s="97">
        <v>15</v>
      </c>
      <c r="AT5" s="97">
        <v>16</v>
      </c>
      <c r="AU5" s="97">
        <v>17</v>
      </c>
      <c r="AV5" s="97">
        <v>18</v>
      </c>
      <c r="AW5" s="97">
        <v>19</v>
      </c>
      <c r="AX5" s="97">
        <v>20</v>
      </c>
      <c r="AY5" s="97">
        <v>21</v>
      </c>
      <c r="AZ5" s="98">
        <v>22</v>
      </c>
      <c r="BA5"/>
      <c r="BB5"/>
      <c r="BC5"/>
      <c r="BD5"/>
      <c r="BE5"/>
      <c r="BF5"/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128</v>
      </c>
      <c r="AP6" s="12" t="s">
        <v>129</v>
      </c>
      <c r="AQ6" s="12" t="s">
        <v>130</v>
      </c>
      <c r="AR6" s="12" t="s">
        <v>131</v>
      </c>
      <c r="AS6" s="12" t="s">
        <v>132</v>
      </c>
      <c r="AT6" s="12" t="s">
        <v>133</v>
      </c>
      <c r="AU6" s="107" t="s">
        <v>134</v>
      </c>
      <c r="AV6" s="107" t="s">
        <v>135</v>
      </c>
      <c r="AW6" s="107" t="s">
        <v>136</v>
      </c>
      <c r="AX6" s="107" t="s">
        <v>137</v>
      </c>
      <c r="AY6" s="107" t="s">
        <v>138</v>
      </c>
      <c r="AZ6" s="106" t="s">
        <v>139</v>
      </c>
      <c r="BA6"/>
      <c r="BB6"/>
      <c r="BC6"/>
      <c r="BD6"/>
      <c r="BE6"/>
      <c r="BF6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8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2"/>
      <c r="BA7"/>
      <c r="BB7"/>
      <c r="BC7"/>
      <c r="BD7"/>
      <c r="BE7"/>
      <c r="BF7"/>
    </row>
    <row r="8" spans="2:160" ht="12.75">
      <c r="B8" s="16" t="s">
        <v>27</v>
      </c>
      <c r="C8" s="86">
        <v>59.3</v>
      </c>
      <c r="D8" s="86">
        <v>71.044</v>
      </c>
      <c r="E8" s="86">
        <v>74.9</v>
      </c>
      <c r="F8" s="86">
        <v>80.4</v>
      </c>
      <c r="G8" s="86">
        <v>75.4</v>
      </c>
      <c r="H8" s="86">
        <v>66</v>
      </c>
      <c r="I8" s="86">
        <v>71.4</v>
      </c>
      <c r="J8" s="86">
        <v>80.8</v>
      </c>
      <c r="K8" s="86">
        <v>88.3</v>
      </c>
      <c r="L8" s="86">
        <v>86.2</v>
      </c>
      <c r="M8" s="86">
        <v>76.4</v>
      </c>
      <c r="N8" s="86">
        <v>79.2</v>
      </c>
      <c r="O8" s="86">
        <v>75.5</v>
      </c>
      <c r="P8" s="86">
        <v>71.998</v>
      </c>
      <c r="Q8" s="86">
        <v>65.829</v>
      </c>
      <c r="R8" s="86">
        <v>65.529</v>
      </c>
      <c r="S8" s="86">
        <v>76.615</v>
      </c>
      <c r="T8" s="86">
        <v>77.041</v>
      </c>
      <c r="U8" s="86">
        <v>69.881</v>
      </c>
      <c r="V8" s="86">
        <v>72.219</v>
      </c>
      <c r="W8" s="86">
        <v>72.168</v>
      </c>
      <c r="X8" s="86">
        <v>70.349</v>
      </c>
      <c r="Y8" s="86">
        <v>69.031</v>
      </c>
      <c r="Z8" s="86">
        <v>75.105</v>
      </c>
      <c r="AA8" s="86">
        <v>70.412</v>
      </c>
      <c r="AB8" s="86">
        <v>65.871</v>
      </c>
      <c r="AC8" s="86">
        <v>62.714000000000006</v>
      </c>
      <c r="AD8" s="86">
        <v>62.629</v>
      </c>
      <c r="AE8" s="86">
        <v>59.6</v>
      </c>
      <c r="AF8" s="86">
        <v>60.3</v>
      </c>
      <c r="AG8" s="86">
        <v>62.1</v>
      </c>
      <c r="AH8" s="87">
        <v>59.7</v>
      </c>
      <c r="AI8" s="87">
        <v>57.2</v>
      </c>
      <c r="AJ8" s="87">
        <v>57.3</v>
      </c>
      <c r="AK8" s="87">
        <v>60.4</v>
      </c>
      <c r="AL8" s="87">
        <v>63.2</v>
      </c>
      <c r="AM8" s="87">
        <v>59.2</v>
      </c>
      <c r="AN8" s="87">
        <v>53.6</v>
      </c>
      <c r="AO8" s="87">
        <v>54.4</v>
      </c>
      <c r="AP8" s="87">
        <v>55.3</v>
      </c>
      <c r="AQ8" s="87">
        <v>56.2</v>
      </c>
      <c r="AR8" s="87">
        <v>56.8</v>
      </c>
      <c r="AS8" s="87">
        <v>55</v>
      </c>
      <c r="AT8" s="87">
        <v>50.1</v>
      </c>
      <c r="AU8" s="87">
        <v>46.1</v>
      </c>
      <c r="AV8" s="87">
        <v>47.8</v>
      </c>
      <c r="AW8" s="87">
        <v>45.5</v>
      </c>
      <c r="AX8" s="87">
        <v>44.5</v>
      </c>
      <c r="AY8" s="87">
        <v>46.7</v>
      </c>
      <c r="AZ8" s="88">
        <v>45.7</v>
      </c>
      <c r="BA8"/>
      <c r="BB8"/>
      <c r="BC8"/>
      <c r="BD8"/>
      <c r="BE8"/>
      <c r="BF8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86">
        <v>54.1</v>
      </c>
      <c r="D9" s="86">
        <v>65.4</v>
      </c>
      <c r="E9" s="86">
        <v>69.5</v>
      </c>
      <c r="F9" s="86">
        <v>70.9</v>
      </c>
      <c r="G9" s="86">
        <v>66.7</v>
      </c>
      <c r="H9" s="86">
        <v>56.5</v>
      </c>
      <c r="I9" s="86">
        <v>62.5</v>
      </c>
      <c r="J9" s="86">
        <v>71.1</v>
      </c>
      <c r="K9" s="86">
        <v>80.6</v>
      </c>
      <c r="L9" s="86">
        <v>77.9</v>
      </c>
      <c r="M9" s="86">
        <v>61.4</v>
      </c>
      <c r="N9" s="86">
        <v>66.9</v>
      </c>
      <c r="O9" s="86">
        <v>64.7</v>
      </c>
      <c r="P9" s="86">
        <v>60.688</v>
      </c>
      <c r="Q9" s="86">
        <v>55.945</v>
      </c>
      <c r="R9" s="86">
        <v>53.189</v>
      </c>
      <c r="S9" s="86">
        <v>62.189</v>
      </c>
      <c r="T9" s="86">
        <v>69.103</v>
      </c>
      <c r="U9" s="86">
        <v>57.803</v>
      </c>
      <c r="V9" s="86">
        <v>62.761</v>
      </c>
      <c r="W9" s="86">
        <v>62.712</v>
      </c>
      <c r="X9" s="86">
        <v>61.77</v>
      </c>
      <c r="Y9" s="86">
        <v>60.955</v>
      </c>
      <c r="Z9" s="86">
        <v>62.819</v>
      </c>
      <c r="AA9" s="86">
        <v>62.84</v>
      </c>
      <c r="AB9" s="86">
        <v>59.002</v>
      </c>
      <c r="AC9" s="86">
        <v>53.823</v>
      </c>
      <c r="AD9" s="86">
        <v>53.133</v>
      </c>
      <c r="AE9" s="86">
        <v>48.5</v>
      </c>
      <c r="AF9" s="86">
        <v>45.8</v>
      </c>
      <c r="AG9" s="86">
        <v>53.1</v>
      </c>
      <c r="AH9" s="87">
        <v>50</v>
      </c>
      <c r="AI9" s="87">
        <v>50.1</v>
      </c>
      <c r="AJ9" s="87">
        <v>46.8</v>
      </c>
      <c r="AK9" s="87">
        <v>51</v>
      </c>
      <c r="AL9" s="87">
        <v>55.7</v>
      </c>
      <c r="AM9" s="87">
        <v>49.88</v>
      </c>
      <c r="AN9" s="87">
        <v>47.61</v>
      </c>
      <c r="AO9" s="87">
        <v>45.715</v>
      </c>
      <c r="AP9" s="87">
        <v>48.77</v>
      </c>
      <c r="AQ9" s="87">
        <v>45.3</v>
      </c>
      <c r="AR9" s="87">
        <v>46.38</v>
      </c>
      <c r="AS9" s="87">
        <v>47.3</v>
      </c>
      <c r="AT9" s="87">
        <v>43.9</v>
      </c>
      <c r="AU9" s="87">
        <v>37.6</v>
      </c>
      <c r="AV9" s="103">
        <v>39.6</v>
      </c>
      <c r="AW9" s="103">
        <v>37.4</v>
      </c>
      <c r="AX9" s="103">
        <v>36.8</v>
      </c>
      <c r="AY9" s="103">
        <v>37.1</v>
      </c>
      <c r="AZ9" s="99">
        <v>35.5</v>
      </c>
      <c r="BA9"/>
      <c r="BB9"/>
      <c r="BC9"/>
      <c r="BD9"/>
      <c r="BE9"/>
      <c r="BF9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0" ref="H10:AL10">H12/H9</f>
        <v>31.43362831858407</v>
      </c>
      <c r="I10" s="56">
        <f t="shared" si="0"/>
        <v>34.144</v>
      </c>
      <c r="J10" s="56">
        <f t="shared" si="0"/>
        <v>33.488045007032355</v>
      </c>
      <c r="K10" s="56">
        <f t="shared" si="0"/>
        <v>34.55334987593052</v>
      </c>
      <c r="L10" s="56">
        <f t="shared" si="0"/>
        <v>35.49422336328626</v>
      </c>
      <c r="M10" s="56">
        <f t="shared" si="0"/>
        <v>39.413680781758956</v>
      </c>
      <c r="N10" s="56">
        <f t="shared" si="0"/>
        <v>38.789237668161434</v>
      </c>
      <c r="O10" s="56">
        <f t="shared" si="0"/>
        <v>37.46522411128284</v>
      </c>
      <c r="P10" s="56">
        <f t="shared" si="0"/>
        <v>34.44783153176905</v>
      </c>
      <c r="Q10" s="56">
        <f t="shared" si="0"/>
        <v>37.674233622307625</v>
      </c>
      <c r="R10" s="56">
        <f t="shared" si="0"/>
        <v>34.07097332155145</v>
      </c>
      <c r="S10" s="56">
        <f t="shared" si="0"/>
        <v>32.748846258984706</v>
      </c>
      <c r="T10" s="56">
        <f t="shared" si="0"/>
        <v>39.503350071632205</v>
      </c>
      <c r="U10" s="56">
        <f t="shared" si="0"/>
        <v>34.25600747366054</v>
      </c>
      <c r="V10" s="56">
        <f t="shared" si="0"/>
        <v>39.30466372428738</v>
      </c>
      <c r="W10" s="56">
        <f t="shared" si="0"/>
        <v>38.21278224263299</v>
      </c>
      <c r="X10" s="56">
        <f t="shared" si="0"/>
        <v>37.56856079002752</v>
      </c>
      <c r="Y10" s="56">
        <f t="shared" si="0"/>
        <v>35.80851447789353</v>
      </c>
      <c r="Z10" s="56">
        <f t="shared" si="0"/>
        <v>36.253171811076264</v>
      </c>
      <c r="AA10" s="56">
        <f t="shared" si="0"/>
        <v>39.4886378103119</v>
      </c>
      <c r="AB10" s="56">
        <f t="shared" si="0"/>
        <v>43.16802820243382</v>
      </c>
      <c r="AC10" s="56">
        <f t="shared" si="0"/>
        <v>42.714267134867995</v>
      </c>
      <c r="AD10" s="56">
        <f t="shared" si="0"/>
        <v>42.01644928763668</v>
      </c>
      <c r="AE10" s="56">
        <f t="shared" si="0"/>
        <v>40.144329896907216</v>
      </c>
      <c r="AF10" s="56">
        <f t="shared" si="0"/>
        <v>35.06550218340612</v>
      </c>
      <c r="AG10" s="56">
        <f t="shared" si="0"/>
        <v>44.16195856873823</v>
      </c>
      <c r="AH10" s="56">
        <f t="shared" si="0"/>
        <v>43.16</v>
      </c>
      <c r="AI10" s="56">
        <f t="shared" si="0"/>
        <v>42.01596806387226</v>
      </c>
      <c r="AJ10" s="56">
        <f t="shared" si="0"/>
        <v>38.71794871794872</v>
      </c>
      <c r="AK10" s="56">
        <f t="shared" si="0"/>
        <v>40.5</v>
      </c>
      <c r="AL10" s="56">
        <f t="shared" si="0"/>
        <v>44.86535008976661</v>
      </c>
      <c r="AM10" s="56">
        <v>44.46</v>
      </c>
      <c r="AN10" s="102">
        <v>46.347</v>
      </c>
      <c r="AO10" s="103">
        <v>43.74</v>
      </c>
      <c r="AP10" s="103">
        <v>46.18</v>
      </c>
      <c r="AQ10" s="103">
        <v>47.12</v>
      </c>
      <c r="AR10" s="103">
        <v>43.7</v>
      </c>
      <c r="AS10" s="103">
        <v>43.58</v>
      </c>
      <c r="AT10" s="103">
        <v>52.7</v>
      </c>
      <c r="AU10" s="103">
        <v>46.4</v>
      </c>
      <c r="AV10" s="103">
        <v>47.6</v>
      </c>
      <c r="AW10" s="103">
        <v>51.7</v>
      </c>
      <c r="AX10" s="103">
        <v>49.7</v>
      </c>
      <c r="AY10" s="103">
        <v>44.3</v>
      </c>
      <c r="AZ10" s="99">
        <v>46.5</v>
      </c>
      <c r="BA10"/>
      <c r="BB10"/>
      <c r="BC10"/>
      <c r="BD10"/>
      <c r="BE10"/>
      <c r="BF10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8" ht="12.75">
      <c r="B11" s="14" t="s">
        <v>122</v>
      </c>
      <c r="C11" s="58">
        <f>C9/C8</f>
        <v>0.912310286677909</v>
      </c>
      <c r="D11" s="58">
        <f aca="true" t="shared" si="1" ref="D11:AL11">D9/D8</f>
        <v>0.9205562749845168</v>
      </c>
      <c r="E11" s="58">
        <f t="shared" si="1"/>
        <v>0.9279038718291054</v>
      </c>
      <c r="F11" s="58">
        <f t="shared" si="1"/>
        <v>0.8818407960199005</v>
      </c>
      <c r="G11" s="58">
        <f t="shared" si="1"/>
        <v>0.8846153846153846</v>
      </c>
      <c r="H11" s="58">
        <f t="shared" si="1"/>
        <v>0.8560606060606061</v>
      </c>
      <c r="I11" s="58">
        <f t="shared" si="1"/>
        <v>0.8753501400560223</v>
      </c>
      <c r="J11" s="58">
        <f t="shared" si="1"/>
        <v>0.879950495049505</v>
      </c>
      <c r="K11" s="58">
        <f t="shared" si="1"/>
        <v>0.912797281993205</v>
      </c>
      <c r="L11" s="58">
        <f t="shared" si="1"/>
        <v>0.9037122969837588</v>
      </c>
      <c r="M11" s="58">
        <f t="shared" si="1"/>
        <v>0.8036649214659685</v>
      </c>
      <c r="N11" s="58">
        <f t="shared" si="1"/>
        <v>0.8446969696969697</v>
      </c>
      <c r="O11" s="58">
        <f t="shared" si="1"/>
        <v>0.856953642384106</v>
      </c>
      <c r="P11" s="58">
        <f t="shared" si="1"/>
        <v>0.842912303119531</v>
      </c>
      <c r="Q11" s="58">
        <f t="shared" si="1"/>
        <v>0.8498534080724301</v>
      </c>
      <c r="R11" s="58">
        <f t="shared" si="1"/>
        <v>0.8116864289093378</v>
      </c>
      <c r="S11" s="58">
        <f t="shared" si="1"/>
        <v>0.81170789009985</v>
      </c>
      <c r="T11" s="58">
        <f t="shared" si="1"/>
        <v>0.8969639542581223</v>
      </c>
      <c r="U11" s="58">
        <f t="shared" si="1"/>
        <v>0.8271633205019963</v>
      </c>
      <c r="V11" s="58">
        <f t="shared" si="1"/>
        <v>0.8690372339689003</v>
      </c>
      <c r="W11" s="58">
        <f t="shared" si="1"/>
        <v>0.8689723977386099</v>
      </c>
      <c r="X11" s="58">
        <f t="shared" si="1"/>
        <v>0.878050860708752</v>
      </c>
      <c r="Y11" s="58">
        <f t="shared" si="1"/>
        <v>0.8830090828758094</v>
      </c>
      <c r="Z11" s="58">
        <f t="shared" si="1"/>
        <v>0.8364156847080754</v>
      </c>
      <c r="AA11" s="58">
        <f t="shared" si="1"/>
        <v>0.8924615122422314</v>
      </c>
      <c r="AB11" s="58">
        <f t="shared" si="1"/>
        <v>0.8957204232515068</v>
      </c>
      <c r="AC11" s="58">
        <f t="shared" si="1"/>
        <v>0.8582294224575054</v>
      </c>
      <c r="AD11" s="58">
        <f t="shared" si="1"/>
        <v>0.8483769499752511</v>
      </c>
      <c r="AE11" s="58">
        <f t="shared" si="1"/>
        <v>0.8137583892617449</v>
      </c>
      <c r="AF11" s="58">
        <f t="shared" si="1"/>
        <v>0.7595356550580431</v>
      </c>
      <c r="AG11" s="58">
        <f t="shared" si="1"/>
        <v>0.855072463768116</v>
      </c>
      <c r="AH11" s="58">
        <f t="shared" si="1"/>
        <v>0.8375209380234505</v>
      </c>
      <c r="AI11" s="58">
        <f t="shared" si="1"/>
        <v>0.8758741258741258</v>
      </c>
      <c r="AJ11" s="58">
        <f t="shared" si="1"/>
        <v>0.8167539267015707</v>
      </c>
      <c r="AK11" s="58">
        <f t="shared" si="1"/>
        <v>0.8443708609271523</v>
      </c>
      <c r="AL11" s="59">
        <f t="shared" si="1"/>
        <v>0.8813291139240507</v>
      </c>
      <c r="AM11" s="59">
        <f>AM9/AM8</f>
        <v>0.8425675675675676</v>
      </c>
      <c r="AN11" s="59">
        <f>AN9/AN8</f>
        <v>0.8882462686567164</v>
      </c>
      <c r="AO11" s="59">
        <f>AO9/AO8</f>
        <v>0.8403492647058824</v>
      </c>
      <c r="AP11" s="59">
        <f>AP9/AP8</f>
        <v>0.8819168173598554</v>
      </c>
      <c r="AQ11" s="59">
        <f aca="true" t="shared" si="2" ref="AQ11:AV11">AQ9/AQ8</f>
        <v>0.8060498220640568</v>
      </c>
      <c r="AR11" s="59">
        <f t="shared" si="2"/>
        <v>0.816549295774648</v>
      </c>
      <c r="AS11" s="59">
        <f t="shared" si="2"/>
        <v>0.86</v>
      </c>
      <c r="AT11" s="59">
        <f t="shared" si="2"/>
        <v>0.8762475049900199</v>
      </c>
      <c r="AU11" s="59">
        <f t="shared" si="2"/>
        <v>0.8156182212581345</v>
      </c>
      <c r="AV11" s="59">
        <f t="shared" si="2"/>
        <v>0.8284518828451883</v>
      </c>
      <c r="AW11" s="59">
        <f>AW9/AW8</f>
        <v>0.8219780219780219</v>
      </c>
      <c r="AX11" s="59">
        <f>AX9/AX8</f>
        <v>0.8269662921348314</v>
      </c>
      <c r="AY11" s="59">
        <f>AY9/AY8</f>
        <v>0.7944325481798715</v>
      </c>
      <c r="AZ11" s="73">
        <f>AZ9/AZ8</f>
        <v>0.7768052516411378</v>
      </c>
      <c r="BA11"/>
      <c r="BB11"/>
      <c r="BC11"/>
      <c r="BD11"/>
      <c r="BE11"/>
      <c r="BF11"/>
    </row>
    <row r="12" spans="2:160" ht="12.75">
      <c r="B12" s="18" t="s">
        <v>30</v>
      </c>
      <c r="C12" s="82">
        <v>1711</v>
      </c>
      <c r="D12" s="82">
        <v>1782</v>
      </c>
      <c r="E12" s="82">
        <v>2127</v>
      </c>
      <c r="F12" s="82">
        <v>2149</v>
      </c>
      <c r="G12" s="82">
        <v>2046</v>
      </c>
      <c r="H12" s="82">
        <v>1776</v>
      </c>
      <c r="I12" s="82">
        <v>2134</v>
      </c>
      <c r="J12" s="82">
        <v>2381</v>
      </c>
      <c r="K12" s="82">
        <v>2785</v>
      </c>
      <c r="L12" s="82">
        <v>2765</v>
      </c>
      <c r="M12" s="82">
        <v>2420</v>
      </c>
      <c r="N12" s="82">
        <v>2595</v>
      </c>
      <c r="O12" s="82">
        <v>2424</v>
      </c>
      <c r="P12" s="82">
        <v>2090.57</v>
      </c>
      <c r="Q12" s="82">
        <v>2107.685</v>
      </c>
      <c r="R12" s="82">
        <v>1812.201</v>
      </c>
      <c r="S12" s="82">
        <v>2036.618</v>
      </c>
      <c r="T12" s="82">
        <v>2729.8</v>
      </c>
      <c r="U12" s="82">
        <v>1980.1</v>
      </c>
      <c r="V12" s="82">
        <v>2466.8</v>
      </c>
      <c r="W12" s="82">
        <v>2396.4</v>
      </c>
      <c r="X12" s="82">
        <v>2320.61</v>
      </c>
      <c r="Y12" s="82">
        <v>2182.708</v>
      </c>
      <c r="Z12" s="82">
        <v>2277.388</v>
      </c>
      <c r="AA12" s="82">
        <v>2481.466</v>
      </c>
      <c r="AB12" s="83">
        <v>2547</v>
      </c>
      <c r="AC12" s="82">
        <v>2299.01</v>
      </c>
      <c r="AD12" s="82">
        <v>2232.46</v>
      </c>
      <c r="AE12" s="82">
        <v>1947</v>
      </c>
      <c r="AF12" s="82">
        <v>1606</v>
      </c>
      <c r="AG12" s="82">
        <v>2345</v>
      </c>
      <c r="AH12" s="84">
        <v>2158</v>
      </c>
      <c r="AI12" s="84">
        <v>2105</v>
      </c>
      <c r="AJ12" s="84">
        <v>1812</v>
      </c>
      <c r="AK12" s="84">
        <v>2065.5</v>
      </c>
      <c r="AL12" s="84">
        <v>2499</v>
      </c>
      <c r="AM12" s="84">
        <f aca="true" t="shared" si="3" ref="AM12:AR12">AM9*AM10</f>
        <v>2217.6648</v>
      </c>
      <c r="AN12" s="84">
        <f t="shared" si="3"/>
        <v>2206.58067</v>
      </c>
      <c r="AO12" s="61">
        <f t="shared" si="3"/>
        <v>1999.5741000000003</v>
      </c>
      <c r="AP12" s="61">
        <f t="shared" si="3"/>
        <v>2252.1986</v>
      </c>
      <c r="AQ12" s="61">
        <f t="shared" si="3"/>
        <v>2134.5359999999996</v>
      </c>
      <c r="AR12" s="61">
        <f t="shared" si="3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61">
        <v>1932</v>
      </c>
      <c r="AX12" s="61">
        <v>1828</v>
      </c>
      <c r="AY12" s="61">
        <v>1646</v>
      </c>
      <c r="AZ12" s="74">
        <v>1650</v>
      </c>
      <c r="BA12"/>
      <c r="BB12"/>
      <c r="BC12"/>
      <c r="BD12"/>
      <c r="BE12"/>
      <c r="BF12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2">
        <v>597</v>
      </c>
      <c r="D13" s="82">
        <v>340</v>
      </c>
      <c r="E13" s="82">
        <v>435</v>
      </c>
      <c r="F13" s="82">
        <v>666</v>
      </c>
      <c r="G13" s="82">
        <v>1113</v>
      </c>
      <c r="H13" s="82">
        <v>1178</v>
      </c>
      <c r="I13" s="82">
        <v>924</v>
      </c>
      <c r="J13" s="82">
        <v>902</v>
      </c>
      <c r="K13" s="82">
        <v>989</v>
      </c>
      <c r="L13" s="82">
        <v>1159</v>
      </c>
      <c r="M13" s="82">
        <v>1515</v>
      </c>
      <c r="N13" s="82">
        <v>1399</v>
      </c>
      <c r="O13" s="82">
        <v>1425</v>
      </c>
      <c r="P13" s="82">
        <v>1905</v>
      </c>
      <c r="Q13" s="82">
        <v>1821</v>
      </c>
      <c r="R13" s="82">
        <v>1261</v>
      </c>
      <c r="S13" s="82">
        <v>702</v>
      </c>
      <c r="T13" s="82">
        <v>536.5</v>
      </c>
      <c r="U13" s="82">
        <v>868.1</v>
      </c>
      <c r="V13" s="82">
        <v>475</v>
      </c>
      <c r="W13" s="82">
        <v>530.7</v>
      </c>
      <c r="X13" s="82">
        <v>568</v>
      </c>
      <c r="Y13" s="82">
        <v>507</v>
      </c>
      <c r="Z13" s="82">
        <v>376</v>
      </c>
      <c r="AA13" s="82">
        <v>444</v>
      </c>
      <c r="AB13" s="83">
        <v>722</v>
      </c>
      <c r="AC13" s="82">
        <v>945.6139999999996</v>
      </c>
      <c r="AD13" s="82">
        <v>949.3339999999994</v>
      </c>
      <c r="AE13" s="82">
        <v>876</v>
      </c>
      <c r="AF13" s="82">
        <v>777.2369999999995</v>
      </c>
      <c r="AG13" s="82">
        <v>491</v>
      </c>
      <c r="AH13" s="84">
        <v>546</v>
      </c>
      <c r="AI13" s="84">
        <v>540</v>
      </c>
      <c r="AJ13" s="84">
        <v>571</v>
      </c>
      <c r="AK13" s="84">
        <f>AJ28</f>
        <v>456</v>
      </c>
      <c r="AL13" s="84">
        <f>AK28</f>
        <v>306</v>
      </c>
      <c r="AM13" s="84">
        <f>AL28</f>
        <v>657</v>
      </c>
      <c r="AN13" s="84">
        <f>AM28</f>
        <v>975.6648</v>
      </c>
      <c r="AO13" s="84">
        <v>862</v>
      </c>
      <c r="AP13" s="84">
        <f>AO28</f>
        <v>742.5741000000003</v>
      </c>
      <c r="AQ13" s="84">
        <f>AP28</f>
        <v>717.7727000000004</v>
      </c>
      <c r="AR13" s="84">
        <f>AQ28</f>
        <v>590.3087</v>
      </c>
      <c r="AS13" s="84">
        <v>752</v>
      </c>
      <c r="AT13" s="84">
        <f>AS28</f>
        <v>976</v>
      </c>
      <c r="AU13" s="84">
        <v>1181</v>
      </c>
      <c r="AV13" s="84">
        <f>AU28</f>
        <v>1099</v>
      </c>
      <c r="AW13" s="84">
        <f>AV28</f>
        <v>1080</v>
      </c>
      <c r="AX13" s="84">
        <f>AW28</f>
        <v>1028</v>
      </c>
      <c r="AY13" s="84">
        <f>AX28</f>
        <v>845</v>
      </c>
      <c r="AZ13" s="85">
        <v>698</v>
      </c>
      <c r="BA13"/>
      <c r="BB13"/>
      <c r="BC13"/>
      <c r="BD13"/>
      <c r="BE13"/>
      <c r="BF13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2">
        <v>3</v>
      </c>
      <c r="D14" s="82">
        <v>3</v>
      </c>
      <c r="E14" s="82">
        <v>2</v>
      </c>
      <c r="F14" s="82">
        <v>3</v>
      </c>
      <c r="G14" s="82">
        <v>2</v>
      </c>
      <c r="H14" s="82">
        <v>2</v>
      </c>
      <c r="I14" s="82">
        <v>2</v>
      </c>
      <c r="J14" s="82">
        <v>3</v>
      </c>
      <c r="K14" s="82">
        <v>3</v>
      </c>
      <c r="L14" s="82">
        <v>7</v>
      </c>
      <c r="M14" s="82">
        <v>4</v>
      </c>
      <c r="N14" s="82">
        <v>9</v>
      </c>
      <c r="O14" s="82">
        <v>16</v>
      </c>
      <c r="P14" s="82">
        <v>21</v>
      </c>
      <c r="Q14" s="82">
        <v>16</v>
      </c>
      <c r="R14" s="82">
        <v>23</v>
      </c>
      <c r="S14" s="82">
        <v>22</v>
      </c>
      <c r="T14" s="82">
        <v>36.4</v>
      </c>
      <c r="U14" s="82">
        <v>40.7</v>
      </c>
      <c r="V14" s="82">
        <v>70</v>
      </c>
      <c r="W14" s="82">
        <v>108.8</v>
      </c>
      <c r="X14" s="82">
        <v>92.3</v>
      </c>
      <c r="Y14" s="82">
        <v>67.5</v>
      </c>
      <c r="Z14" s="82">
        <v>92</v>
      </c>
      <c r="AA14" s="82">
        <v>94.5</v>
      </c>
      <c r="AB14" s="83">
        <v>103.4</v>
      </c>
      <c r="AC14" s="82">
        <v>94.01</v>
      </c>
      <c r="AD14" s="82">
        <v>89.4</v>
      </c>
      <c r="AE14" s="82">
        <v>108</v>
      </c>
      <c r="AF14" s="82">
        <v>77.38</v>
      </c>
      <c r="AG14" s="82">
        <v>63</v>
      </c>
      <c r="AH14" s="84">
        <v>71</v>
      </c>
      <c r="AI14" s="84">
        <v>82</v>
      </c>
      <c r="AJ14" s="84">
        <v>122</v>
      </c>
      <c r="AK14" s="84">
        <v>113</v>
      </c>
      <c r="AL14" s="84">
        <v>127</v>
      </c>
      <c r="AM14" s="84">
        <v>119</v>
      </c>
      <c r="AN14" s="84">
        <v>97</v>
      </c>
      <c r="AO14" s="84">
        <v>112</v>
      </c>
      <c r="AP14" s="84">
        <v>123</v>
      </c>
      <c r="AQ14" s="84">
        <v>174</v>
      </c>
      <c r="AR14" s="84">
        <v>151</v>
      </c>
      <c r="AS14" s="84">
        <v>113</v>
      </c>
      <c r="AT14" s="84">
        <v>118</v>
      </c>
      <c r="AU14" s="84">
        <v>158</v>
      </c>
      <c r="AV14" s="84">
        <v>135</v>
      </c>
      <c r="AW14" s="84">
        <v>104</v>
      </c>
      <c r="AX14" s="84">
        <v>100</v>
      </c>
      <c r="AY14" s="84">
        <v>95</v>
      </c>
      <c r="AZ14" s="85">
        <v>120</v>
      </c>
      <c r="BA14"/>
      <c r="BB14"/>
      <c r="BC14"/>
      <c r="BD14"/>
      <c r="BE14"/>
      <c r="BF14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4" ref="D15:AM15">SUM(D12:D14)</f>
        <v>2125</v>
      </c>
      <c r="E15" s="60">
        <f t="shared" si="4"/>
        <v>2564</v>
      </c>
      <c r="F15" s="60">
        <f t="shared" si="4"/>
        <v>2818</v>
      </c>
      <c r="G15" s="60">
        <f t="shared" si="4"/>
        <v>3161</v>
      </c>
      <c r="H15" s="60">
        <f t="shared" si="4"/>
        <v>2956</v>
      </c>
      <c r="I15" s="60">
        <f t="shared" si="4"/>
        <v>3060</v>
      </c>
      <c r="J15" s="60">
        <f t="shared" si="4"/>
        <v>3286</v>
      </c>
      <c r="K15" s="60">
        <f t="shared" si="4"/>
        <v>3777</v>
      </c>
      <c r="L15" s="60">
        <f t="shared" si="4"/>
        <v>3931</v>
      </c>
      <c r="M15" s="60">
        <f t="shared" si="4"/>
        <v>3939</v>
      </c>
      <c r="N15" s="60">
        <f t="shared" si="4"/>
        <v>4003</v>
      </c>
      <c r="O15" s="60">
        <f t="shared" si="4"/>
        <v>3865</v>
      </c>
      <c r="P15" s="60">
        <f t="shared" si="4"/>
        <v>4016.57</v>
      </c>
      <c r="Q15" s="60">
        <f t="shared" si="4"/>
        <v>3944.685</v>
      </c>
      <c r="R15" s="60">
        <f t="shared" si="4"/>
        <v>3096.201</v>
      </c>
      <c r="S15" s="60">
        <f t="shared" si="4"/>
        <v>2760.618</v>
      </c>
      <c r="T15" s="60">
        <f t="shared" si="4"/>
        <v>3302.7000000000003</v>
      </c>
      <c r="U15" s="60">
        <f t="shared" si="4"/>
        <v>2888.8999999999996</v>
      </c>
      <c r="V15" s="60">
        <f t="shared" si="4"/>
        <v>3011.8</v>
      </c>
      <c r="W15" s="60">
        <f t="shared" si="4"/>
        <v>3035.9000000000005</v>
      </c>
      <c r="X15" s="60">
        <f t="shared" si="4"/>
        <v>2980.9100000000003</v>
      </c>
      <c r="Y15" s="60">
        <f t="shared" si="4"/>
        <v>2757.208</v>
      </c>
      <c r="Z15" s="60">
        <f t="shared" si="4"/>
        <v>2745.388</v>
      </c>
      <c r="AA15" s="60">
        <f t="shared" si="4"/>
        <v>3019.966</v>
      </c>
      <c r="AB15" s="60">
        <f t="shared" si="4"/>
        <v>3372.4</v>
      </c>
      <c r="AC15" s="60">
        <f t="shared" si="4"/>
        <v>3338.634</v>
      </c>
      <c r="AD15" s="60">
        <f t="shared" si="4"/>
        <v>3271.1939999999995</v>
      </c>
      <c r="AE15" s="60">
        <f t="shared" si="4"/>
        <v>2931</v>
      </c>
      <c r="AF15" s="60">
        <f t="shared" si="4"/>
        <v>2460.6169999999997</v>
      </c>
      <c r="AG15" s="60">
        <f t="shared" si="4"/>
        <v>2899</v>
      </c>
      <c r="AH15" s="60">
        <f t="shared" si="4"/>
        <v>2775</v>
      </c>
      <c r="AI15" s="60">
        <f t="shared" si="4"/>
        <v>2727</v>
      </c>
      <c r="AJ15" s="60">
        <f t="shared" si="4"/>
        <v>2505</v>
      </c>
      <c r="AK15" s="60">
        <f t="shared" si="4"/>
        <v>2634.5</v>
      </c>
      <c r="AL15" s="60">
        <f t="shared" si="4"/>
        <v>2932</v>
      </c>
      <c r="AM15" s="60">
        <f t="shared" si="4"/>
        <v>2993.6648</v>
      </c>
      <c r="AN15" s="61">
        <f aca="true" t="shared" si="5" ref="AN15:AS15">SUM(AN12:AN14)</f>
        <v>3279.24547</v>
      </c>
      <c r="AO15" s="61">
        <f t="shared" si="5"/>
        <v>2973.5741000000003</v>
      </c>
      <c r="AP15" s="61">
        <f t="shared" si="5"/>
        <v>3117.7727000000004</v>
      </c>
      <c r="AQ15" s="61">
        <f t="shared" si="5"/>
        <v>3026.3087</v>
      </c>
      <c r="AR15" s="61">
        <f t="shared" si="5"/>
        <v>2768.1147</v>
      </c>
      <c r="AS15" s="61">
        <f t="shared" si="5"/>
        <v>2927</v>
      </c>
      <c r="AT15" s="61">
        <v>3402</v>
      </c>
      <c r="AU15" s="61">
        <v>3080</v>
      </c>
      <c r="AV15" s="61">
        <v>3119</v>
      </c>
      <c r="AW15" s="61">
        <v>3116</v>
      </c>
      <c r="AX15" s="61">
        <v>2956</v>
      </c>
      <c r="AY15" s="61">
        <v>2587</v>
      </c>
      <c r="AZ15" s="74">
        <v>2468</v>
      </c>
      <c r="BA15"/>
      <c r="BB15"/>
      <c r="BC15"/>
      <c r="BD15"/>
      <c r="BE15"/>
      <c r="BF15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74"/>
      <c r="BA16"/>
      <c r="BB16"/>
      <c r="BC16"/>
      <c r="BD16"/>
      <c r="BE16"/>
      <c r="BF16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2">
        <v>84</v>
      </c>
      <c r="D17" s="82">
        <v>92</v>
      </c>
      <c r="E17" s="82">
        <v>100</v>
      </c>
      <c r="F17" s="82">
        <v>92</v>
      </c>
      <c r="G17" s="82">
        <v>80</v>
      </c>
      <c r="H17" s="82">
        <v>87</v>
      </c>
      <c r="I17" s="82">
        <v>101</v>
      </c>
      <c r="J17" s="82">
        <v>113</v>
      </c>
      <c r="K17" s="82">
        <v>110</v>
      </c>
      <c r="L17" s="82">
        <v>97</v>
      </c>
      <c r="M17" s="82">
        <v>100</v>
      </c>
      <c r="N17" s="82">
        <v>98</v>
      </c>
      <c r="O17" s="82">
        <v>93</v>
      </c>
      <c r="P17" s="82">
        <v>84</v>
      </c>
      <c r="Q17" s="82">
        <v>85</v>
      </c>
      <c r="R17" s="82">
        <v>106</v>
      </c>
      <c r="S17" s="82">
        <v>105</v>
      </c>
      <c r="T17" s="82">
        <v>92.9</v>
      </c>
      <c r="U17" s="82">
        <v>97.7</v>
      </c>
      <c r="V17" s="82">
        <v>99.1</v>
      </c>
      <c r="W17" s="82">
        <v>96.3</v>
      </c>
      <c r="X17" s="82">
        <v>89</v>
      </c>
      <c r="Y17" s="82">
        <v>103</v>
      </c>
      <c r="Z17" s="82">
        <v>102</v>
      </c>
      <c r="AA17" s="82">
        <v>93</v>
      </c>
      <c r="AB17" s="83">
        <v>81</v>
      </c>
      <c r="AC17" s="82">
        <v>91.6</v>
      </c>
      <c r="AD17" s="82">
        <v>79.76499688628721</v>
      </c>
      <c r="AE17" s="82">
        <v>83</v>
      </c>
      <c r="AF17" s="82">
        <v>84</v>
      </c>
      <c r="AG17" s="84">
        <v>80</v>
      </c>
      <c r="AH17" s="84">
        <v>78</v>
      </c>
      <c r="AI17" s="84">
        <v>78</v>
      </c>
      <c r="AJ17" s="84">
        <v>81</v>
      </c>
      <c r="AK17" s="84">
        <v>88</v>
      </c>
      <c r="AL17" s="84">
        <v>78</v>
      </c>
      <c r="AM17" s="84">
        <v>69</v>
      </c>
      <c r="AN17" s="84">
        <v>71</v>
      </c>
      <c r="AO17" s="84">
        <v>76</v>
      </c>
      <c r="AP17" s="84">
        <v>73</v>
      </c>
      <c r="AQ17" s="84">
        <v>77</v>
      </c>
      <c r="AR17" s="84">
        <v>79</v>
      </c>
      <c r="AS17" s="84">
        <v>67</v>
      </c>
      <c r="AT17" s="84">
        <v>61</v>
      </c>
      <c r="AU17" s="84">
        <v>63</v>
      </c>
      <c r="AV17" s="84">
        <v>59</v>
      </c>
      <c r="AW17" s="84">
        <v>62</v>
      </c>
      <c r="AX17" s="84">
        <v>64</v>
      </c>
      <c r="AY17" s="84">
        <v>58</v>
      </c>
      <c r="AZ17" s="85">
        <v>69</v>
      </c>
      <c r="BA17"/>
      <c r="BB17"/>
      <c r="BC17"/>
      <c r="BD17"/>
      <c r="BE17"/>
      <c r="BF17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2">
        <v>544</v>
      </c>
      <c r="D18" s="82">
        <v>545</v>
      </c>
      <c r="E18" s="82">
        <v>589</v>
      </c>
      <c r="F18" s="82">
        <v>588</v>
      </c>
      <c r="G18" s="82">
        <v>587</v>
      </c>
      <c r="H18" s="82">
        <v>592</v>
      </c>
      <c r="I18" s="82">
        <v>596</v>
      </c>
      <c r="J18" s="82">
        <v>611</v>
      </c>
      <c r="K18" s="82">
        <v>602</v>
      </c>
      <c r="L18" s="82">
        <v>616</v>
      </c>
      <c r="M18" s="82">
        <v>642</v>
      </c>
      <c r="N18" s="82">
        <v>651</v>
      </c>
      <c r="O18" s="82">
        <v>674</v>
      </c>
      <c r="P18" s="82">
        <v>712</v>
      </c>
      <c r="Q18" s="82">
        <v>721</v>
      </c>
      <c r="R18" s="82">
        <v>726</v>
      </c>
      <c r="S18" s="82">
        <v>749</v>
      </c>
      <c r="T18" s="82">
        <v>789.8</v>
      </c>
      <c r="U18" s="82">
        <v>789.5</v>
      </c>
      <c r="V18" s="82">
        <v>834.8</v>
      </c>
      <c r="W18" s="82">
        <v>871.7</v>
      </c>
      <c r="X18" s="82">
        <v>853</v>
      </c>
      <c r="Y18" s="82">
        <v>883</v>
      </c>
      <c r="Z18" s="82">
        <v>890.5</v>
      </c>
      <c r="AA18" s="82">
        <v>914</v>
      </c>
      <c r="AB18" s="83">
        <v>908</v>
      </c>
      <c r="AC18" s="82">
        <v>928</v>
      </c>
      <c r="AD18" s="82">
        <v>957.4</v>
      </c>
      <c r="AE18" s="82">
        <v>926</v>
      </c>
      <c r="AF18" s="82">
        <v>918</v>
      </c>
      <c r="AG18" s="84">
        <v>911</v>
      </c>
      <c r="AH18" s="84">
        <v>910</v>
      </c>
      <c r="AI18" s="84">
        <v>915</v>
      </c>
      <c r="AJ18" s="84">
        <v>934</v>
      </c>
      <c r="AK18" s="84">
        <v>948</v>
      </c>
      <c r="AL18" s="84">
        <v>927</v>
      </c>
      <c r="AM18" s="84">
        <v>919</v>
      </c>
      <c r="AN18" s="84">
        <v>926</v>
      </c>
      <c r="AO18" s="84">
        <v>941</v>
      </c>
      <c r="AP18" s="84">
        <v>945</v>
      </c>
      <c r="AQ18" s="84">
        <v>955</v>
      </c>
      <c r="AR18" s="84">
        <v>958</v>
      </c>
      <c r="AS18" s="84">
        <v>957</v>
      </c>
      <c r="AT18" s="84">
        <v>949</v>
      </c>
      <c r="AU18" s="84">
        <v>964</v>
      </c>
      <c r="AV18" s="84">
        <v>954</v>
      </c>
      <c r="AW18" s="84">
        <v>962</v>
      </c>
      <c r="AX18" s="84">
        <v>961</v>
      </c>
      <c r="AY18" s="84">
        <v>972</v>
      </c>
      <c r="AZ18" s="85">
        <v>977</v>
      </c>
      <c r="BA18"/>
      <c r="BB18"/>
      <c r="BC18"/>
      <c r="BD18"/>
      <c r="BE18"/>
      <c r="BF18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2">
        <v>125</v>
      </c>
      <c r="D19" s="82">
        <v>35</v>
      </c>
      <c r="E19" s="82">
        <v>37</v>
      </c>
      <c r="F19" s="82">
        <v>74</v>
      </c>
      <c r="G19" s="82">
        <v>193</v>
      </c>
      <c r="H19" s="82">
        <v>158</v>
      </c>
      <c r="I19" s="82">
        <v>86</v>
      </c>
      <c r="J19" s="82">
        <v>59</v>
      </c>
      <c r="K19" s="82">
        <v>135</v>
      </c>
      <c r="L19" s="82">
        <v>195</v>
      </c>
      <c r="M19" s="82">
        <v>371</v>
      </c>
      <c r="N19" s="82">
        <v>409</v>
      </c>
      <c r="O19" s="82">
        <v>284</v>
      </c>
      <c r="P19" s="82">
        <v>401</v>
      </c>
      <c r="Q19" s="82">
        <v>290</v>
      </c>
      <c r="R19" s="82">
        <v>150</v>
      </c>
      <c r="S19" s="82">
        <v>139</v>
      </c>
      <c r="T19" s="82">
        <v>482.4</v>
      </c>
      <c r="U19" s="82">
        <v>244.5</v>
      </c>
      <c r="V19" s="82">
        <v>193.6</v>
      </c>
      <c r="W19" s="82">
        <v>271.7</v>
      </c>
      <c r="X19" s="82">
        <v>345.4</v>
      </c>
      <c r="Y19" s="82">
        <v>154</v>
      </c>
      <c r="Z19" s="82">
        <v>308</v>
      </c>
      <c r="AA19" s="82">
        <v>251</v>
      </c>
      <c r="AB19" s="83">
        <v>396</v>
      </c>
      <c r="AC19" s="82">
        <v>280.2</v>
      </c>
      <c r="AD19" s="82">
        <v>295.73500311371276</v>
      </c>
      <c r="AE19" s="82">
        <v>182</v>
      </c>
      <c r="AF19" s="82">
        <v>113</v>
      </c>
      <c r="AG19" s="84">
        <v>203</v>
      </c>
      <c r="AH19" s="84">
        <v>185</v>
      </c>
      <c r="AI19" s="84">
        <v>153</v>
      </c>
      <c r="AJ19" s="84">
        <v>125</v>
      </c>
      <c r="AK19" s="84">
        <v>30</v>
      </c>
      <c r="AL19" s="84">
        <v>255</v>
      </c>
      <c r="AM19" s="84">
        <v>149</v>
      </c>
      <c r="AN19" s="84">
        <v>132</v>
      </c>
      <c r="AO19" s="84">
        <v>166</v>
      </c>
      <c r="AP19" s="84">
        <v>370</v>
      </c>
      <c r="AQ19" s="84">
        <v>228</v>
      </c>
      <c r="AR19" s="84">
        <v>114</v>
      </c>
      <c r="AS19" s="84">
        <v>149</v>
      </c>
      <c r="AT19" s="84">
        <v>161</v>
      </c>
      <c r="AU19" s="84">
        <v>47</v>
      </c>
      <c r="AV19" s="84">
        <v>88</v>
      </c>
      <c r="AW19" s="84">
        <v>95</v>
      </c>
      <c r="AX19" s="84">
        <v>93</v>
      </c>
      <c r="AY19" s="84">
        <v>59</v>
      </c>
      <c r="AZ19" s="85">
        <v>80</v>
      </c>
      <c r="BA19"/>
      <c r="BB19"/>
      <c r="BC19"/>
      <c r="BD19"/>
      <c r="BE19"/>
      <c r="BF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6" ref="C20:Z20">SUM(C17:C19)</f>
        <v>753</v>
      </c>
      <c r="D20" s="60">
        <f t="shared" si="6"/>
        <v>672</v>
      </c>
      <c r="E20" s="60">
        <f t="shared" si="6"/>
        <v>726</v>
      </c>
      <c r="F20" s="60">
        <f t="shared" si="6"/>
        <v>754</v>
      </c>
      <c r="G20" s="60">
        <f t="shared" si="6"/>
        <v>860</v>
      </c>
      <c r="H20" s="60">
        <f t="shared" si="6"/>
        <v>837</v>
      </c>
      <c r="I20" s="60">
        <f t="shared" si="6"/>
        <v>783</v>
      </c>
      <c r="J20" s="60">
        <f t="shared" si="6"/>
        <v>783</v>
      </c>
      <c r="K20" s="60">
        <f t="shared" si="6"/>
        <v>847</v>
      </c>
      <c r="L20" s="60">
        <f t="shared" si="6"/>
        <v>908</v>
      </c>
      <c r="M20" s="60">
        <f t="shared" si="6"/>
        <v>1113</v>
      </c>
      <c r="N20" s="60">
        <f t="shared" si="6"/>
        <v>1158</v>
      </c>
      <c r="O20" s="60">
        <f t="shared" si="6"/>
        <v>1051</v>
      </c>
      <c r="P20" s="60">
        <f t="shared" si="6"/>
        <v>1197</v>
      </c>
      <c r="Q20" s="60">
        <f t="shared" si="6"/>
        <v>1096</v>
      </c>
      <c r="R20" s="60">
        <f t="shared" si="6"/>
        <v>982</v>
      </c>
      <c r="S20" s="60">
        <f t="shared" si="6"/>
        <v>993</v>
      </c>
      <c r="T20" s="60">
        <f t="shared" si="6"/>
        <v>1365.1</v>
      </c>
      <c r="U20" s="60">
        <f t="shared" si="6"/>
        <v>1131.7</v>
      </c>
      <c r="V20" s="60">
        <f t="shared" si="6"/>
        <v>1127.5</v>
      </c>
      <c r="W20" s="60">
        <f t="shared" si="6"/>
        <v>1239.7</v>
      </c>
      <c r="X20" s="60">
        <f t="shared" si="6"/>
        <v>1287.4</v>
      </c>
      <c r="Y20" s="60">
        <f t="shared" si="6"/>
        <v>1140</v>
      </c>
      <c r="Z20" s="60">
        <f t="shared" si="6"/>
        <v>1300.5</v>
      </c>
      <c r="AA20" s="60">
        <f aca="true" t="shared" si="7" ref="AA20:AF20">SUM(AA17:AA19)</f>
        <v>1258</v>
      </c>
      <c r="AB20" s="60">
        <f t="shared" si="7"/>
        <v>1385</v>
      </c>
      <c r="AC20" s="60">
        <f t="shared" si="7"/>
        <v>1299.8</v>
      </c>
      <c r="AD20" s="60">
        <f t="shared" si="7"/>
        <v>1332.8999999999999</v>
      </c>
      <c r="AE20" s="60">
        <f t="shared" si="7"/>
        <v>1191</v>
      </c>
      <c r="AF20" s="60">
        <f t="shared" si="7"/>
        <v>1115</v>
      </c>
      <c r="AG20" s="61">
        <f aca="true" t="shared" si="8" ref="AG20:AL20">SUM(AG17:AG19)</f>
        <v>1194</v>
      </c>
      <c r="AH20" s="61">
        <f t="shared" si="8"/>
        <v>1173</v>
      </c>
      <c r="AI20" s="61">
        <f t="shared" si="8"/>
        <v>1146</v>
      </c>
      <c r="AJ20" s="61">
        <f t="shared" si="8"/>
        <v>1140</v>
      </c>
      <c r="AK20" s="61">
        <f t="shared" si="8"/>
        <v>1066</v>
      </c>
      <c r="AL20" s="61">
        <f t="shared" si="8"/>
        <v>1260</v>
      </c>
      <c r="AM20" s="61">
        <f aca="true" t="shared" si="9" ref="AM20:AR20">SUM(AM17:AM19)</f>
        <v>1137</v>
      </c>
      <c r="AN20" s="61">
        <f t="shared" si="9"/>
        <v>1129</v>
      </c>
      <c r="AO20" s="61">
        <f t="shared" si="9"/>
        <v>1183</v>
      </c>
      <c r="AP20" s="61">
        <f t="shared" si="9"/>
        <v>1388</v>
      </c>
      <c r="AQ20" s="61">
        <f t="shared" si="9"/>
        <v>1260</v>
      </c>
      <c r="AR20" s="61">
        <f t="shared" si="9"/>
        <v>1151</v>
      </c>
      <c r="AS20" s="61">
        <v>1174</v>
      </c>
      <c r="AT20" s="61">
        <v>1171</v>
      </c>
      <c r="AU20" s="61">
        <v>1075</v>
      </c>
      <c r="AV20" s="61">
        <v>1102</v>
      </c>
      <c r="AW20" s="61">
        <v>1118</v>
      </c>
      <c r="AX20" s="61">
        <v>1117</v>
      </c>
      <c r="AY20" s="61">
        <v>1088</v>
      </c>
      <c r="AZ20" s="74">
        <v>1126</v>
      </c>
      <c r="BA20"/>
      <c r="BB20"/>
      <c r="BC20"/>
      <c r="BD20"/>
      <c r="BE20"/>
      <c r="BF20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74"/>
      <c r="BA21"/>
      <c r="BB21"/>
      <c r="BC21"/>
      <c r="BD21"/>
      <c r="BE21"/>
      <c r="BF21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2">
        <v>1173.323</v>
      </c>
      <c r="D22" s="82">
        <v>978.488</v>
      </c>
      <c r="E22" s="82">
        <v>1136.636</v>
      </c>
      <c r="F22" s="82">
        <v>884.467</v>
      </c>
      <c r="G22" s="82">
        <v>1067.138</v>
      </c>
      <c r="H22" s="82">
        <v>1132.829</v>
      </c>
      <c r="I22" s="82">
        <v>1311.945</v>
      </c>
      <c r="J22" s="82">
        <v>1448.556</v>
      </c>
      <c r="K22" s="82">
        <v>1711.147</v>
      </c>
      <c r="L22" s="82">
        <v>1441.326</v>
      </c>
      <c r="M22" s="82">
        <v>1341.981</v>
      </c>
      <c r="N22" s="82">
        <v>1368.351</v>
      </c>
      <c r="O22" s="82">
        <v>846.937</v>
      </c>
      <c r="P22" s="82">
        <v>923.418</v>
      </c>
      <c r="Q22" s="82">
        <v>1530.463</v>
      </c>
      <c r="R22" s="82">
        <v>1346.337</v>
      </c>
      <c r="S22" s="82">
        <v>1177.15</v>
      </c>
      <c r="T22" s="82">
        <v>1029.072</v>
      </c>
      <c r="U22" s="82">
        <v>1234.387</v>
      </c>
      <c r="V22" s="82">
        <v>1295.629</v>
      </c>
      <c r="W22" s="82">
        <v>1178.058</v>
      </c>
      <c r="X22" s="82">
        <v>1125</v>
      </c>
      <c r="Y22" s="82">
        <v>1207</v>
      </c>
      <c r="Z22" s="82">
        <v>974.5</v>
      </c>
      <c r="AA22" s="82">
        <v>1013.5</v>
      </c>
      <c r="AB22" s="83">
        <v>1014</v>
      </c>
      <c r="AC22" s="82">
        <v>1044</v>
      </c>
      <c r="AD22" s="82">
        <v>1022.85</v>
      </c>
      <c r="AE22" s="82">
        <v>939</v>
      </c>
      <c r="AF22" s="82">
        <v>823.8</v>
      </c>
      <c r="AG22" s="84">
        <v>1128</v>
      </c>
      <c r="AH22" s="84">
        <v>1032</v>
      </c>
      <c r="AI22" s="84">
        <v>978</v>
      </c>
      <c r="AJ22" s="84">
        <v>878</v>
      </c>
      <c r="AK22" s="84">
        <v>1233</v>
      </c>
      <c r="AL22" s="84">
        <v>984</v>
      </c>
      <c r="AM22" s="84">
        <v>850</v>
      </c>
      <c r="AN22" s="84">
        <v>1258</v>
      </c>
      <c r="AO22" s="84">
        <v>1017</v>
      </c>
      <c r="AP22" s="84">
        <v>981</v>
      </c>
      <c r="AQ22" s="84">
        <v>1145</v>
      </c>
      <c r="AR22" s="84">
        <v>864</v>
      </c>
      <c r="AS22" s="84">
        <v>778</v>
      </c>
      <c r="AT22" s="84">
        <v>1051</v>
      </c>
      <c r="AU22" s="84">
        <v>906</v>
      </c>
      <c r="AV22" s="84">
        <v>937</v>
      </c>
      <c r="AW22" s="84">
        <v>969</v>
      </c>
      <c r="AX22" s="84">
        <v>994</v>
      </c>
      <c r="AY22" s="84">
        <v>800</v>
      </c>
      <c r="AZ22" s="85">
        <v>775</v>
      </c>
      <c r="BA22"/>
      <c r="BB22"/>
      <c r="BC22"/>
      <c r="BD22"/>
      <c r="BE22"/>
      <c r="BF22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2">
        <v>43.67699999999991</v>
      </c>
      <c r="D23" s="82">
        <v>40.511999999999944</v>
      </c>
      <c r="E23" s="82">
        <v>36.36400000000003</v>
      </c>
      <c r="F23" s="82">
        <v>65.53300000000002</v>
      </c>
      <c r="G23" s="82">
        <v>56.86200000000008</v>
      </c>
      <c r="H23" s="82">
        <v>61.17100000000005</v>
      </c>
      <c r="I23" s="82">
        <v>63.055000000000064</v>
      </c>
      <c r="J23" s="82">
        <v>65.44399999999996</v>
      </c>
      <c r="K23" s="82">
        <v>59.853000000000065</v>
      </c>
      <c r="L23" s="82">
        <v>67.67399999999998</v>
      </c>
      <c r="M23" s="82">
        <v>84.019</v>
      </c>
      <c r="N23" s="82">
        <v>52.64899999999989</v>
      </c>
      <c r="O23" s="82">
        <v>62.06299999999999</v>
      </c>
      <c r="P23" s="82">
        <v>75.582</v>
      </c>
      <c r="Q23" s="82">
        <v>57.537000000000035</v>
      </c>
      <c r="R23" s="82">
        <v>68.66300000000001</v>
      </c>
      <c r="S23" s="82">
        <v>54.84999999999991</v>
      </c>
      <c r="T23" s="82">
        <v>40.42800000000011</v>
      </c>
      <c r="U23" s="82">
        <v>47.91300000000001</v>
      </c>
      <c r="V23" s="82">
        <v>57.971000000000004</v>
      </c>
      <c r="W23" s="82">
        <v>49.74199999999996</v>
      </c>
      <c r="X23" s="82">
        <v>62.5</v>
      </c>
      <c r="Y23" s="82">
        <v>34</v>
      </c>
      <c r="Z23" s="82">
        <v>27</v>
      </c>
      <c r="AA23" s="82">
        <v>26.5</v>
      </c>
      <c r="AB23" s="83">
        <v>28</v>
      </c>
      <c r="AC23" s="82">
        <v>45.5</v>
      </c>
      <c r="AD23" s="82">
        <v>38.95</v>
      </c>
      <c r="AE23" s="82">
        <v>22.67</v>
      </c>
      <c r="AF23" s="82">
        <v>29.8</v>
      </c>
      <c r="AG23" s="84">
        <v>30.8</v>
      </c>
      <c r="AH23" s="84">
        <v>30.8</v>
      </c>
      <c r="AI23" s="84">
        <v>30.8</v>
      </c>
      <c r="AJ23" s="84">
        <v>31</v>
      </c>
      <c r="AK23" s="84">
        <v>31</v>
      </c>
      <c r="AL23" s="84">
        <v>31</v>
      </c>
      <c r="AM23" s="84">
        <v>31</v>
      </c>
      <c r="AN23" s="84">
        <v>31</v>
      </c>
      <c r="AO23" s="84">
        <f>AN23</f>
        <v>31</v>
      </c>
      <c r="AP23" s="84">
        <f>AO23</f>
        <v>31</v>
      </c>
      <c r="AQ23" s="84">
        <f>AP23</f>
        <v>31</v>
      </c>
      <c r="AR23" s="84"/>
      <c r="AS23" s="84"/>
      <c r="AT23" s="84"/>
      <c r="AU23" s="84"/>
      <c r="AV23" s="84"/>
      <c r="AW23" s="84"/>
      <c r="AX23" s="84"/>
      <c r="AY23" s="84"/>
      <c r="AZ23" s="85"/>
      <c r="BA23"/>
      <c r="BB23"/>
      <c r="BC23"/>
      <c r="BD23"/>
      <c r="BE23"/>
      <c r="BF23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0" ref="C24:AK24">SUM(C22:C23)</f>
        <v>1217</v>
      </c>
      <c r="D24" s="61">
        <f t="shared" si="10"/>
        <v>1019</v>
      </c>
      <c r="E24" s="61">
        <f t="shared" si="10"/>
        <v>1173</v>
      </c>
      <c r="F24" s="61">
        <f t="shared" si="10"/>
        <v>950</v>
      </c>
      <c r="G24" s="61">
        <f t="shared" si="10"/>
        <v>1124</v>
      </c>
      <c r="H24" s="61">
        <f t="shared" si="10"/>
        <v>1194</v>
      </c>
      <c r="I24" s="61">
        <f t="shared" si="10"/>
        <v>1375</v>
      </c>
      <c r="J24" s="61">
        <f t="shared" si="10"/>
        <v>1514</v>
      </c>
      <c r="K24" s="61">
        <f t="shared" si="10"/>
        <v>1771</v>
      </c>
      <c r="L24" s="61">
        <f t="shared" si="10"/>
        <v>1509</v>
      </c>
      <c r="M24" s="61">
        <f t="shared" si="10"/>
        <v>1426</v>
      </c>
      <c r="N24" s="61">
        <f t="shared" si="10"/>
        <v>1421</v>
      </c>
      <c r="O24" s="61">
        <f t="shared" si="10"/>
        <v>909</v>
      </c>
      <c r="P24" s="61">
        <f t="shared" si="10"/>
        <v>999</v>
      </c>
      <c r="Q24" s="61">
        <f t="shared" si="10"/>
        <v>1588</v>
      </c>
      <c r="R24" s="61">
        <f t="shared" si="10"/>
        <v>1415</v>
      </c>
      <c r="S24" s="61">
        <f t="shared" si="10"/>
        <v>1232</v>
      </c>
      <c r="T24" s="61">
        <f t="shared" si="10"/>
        <v>1069.5</v>
      </c>
      <c r="U24" s="61">
        <f t="shared" si="10"/>
        <v>1282.3</v>
      </c>
      <c r="V24" s="61">
        <f t="shared" si="10"/>
        <v>1353.6</v>
      </c>
      <c r="W24" s="61">
        <f t="shared" si="10"/>
        <v>1227.8</v>
      </c>
      <c r="X24" s="61">
        <f t="shared" si="10"/>
        <v>1187.5</v>
      </c>
      <c r="Y24" s="61">
        <f t="shared" si="10"/>
        <v>1241</v>
      </c>
      <c r="Z24" s="61">
        <f t="shared" si="10"/>
        <v>1001.5</v>
      </c>
      <c r="AA24" s="61">
        <f t="shared" si="10"/>
        <v>1040</v>
      </c>
      <c r="AB24" s="61">
        <f t="shared" si="10"/>
        <v>1042</v>
      </c>
      <c r="AC24" s="61">
        <f t="shared" si="10"/>
        <v>1089.5</v>
      </c>
      <c r="AD24" s="61">
        <f t="shared" si="10"/>
        <v>1061.8</v>
      </c>
      <c r="AE24" s="61">
        <f t="shared" si="10"/>
        <v>961.67</v>
      </c>
      <c r="AF24" s="61">
        <f t="shared" si="10"/>
        <v>853.5999999999999</v>
      </c>
      <c r="AG24" s="61">
        <f t="shared" si="10"/>
        <v>1158.8</v>
      </c>
      <c r="AH24" s="61">
        <f t="shared" si="10"/>
        <v>1062.8</v>
      </c>
      <c r="AI24" s="61">
        <f t="shared" si="10"/>
        <v>1008.8</v>
      </c>
      <c r="AJ24" s="61">
        <f t="shared" si="10"/>
        <v>909</v>
      </c>
      <c r="AK24" s="61">
        <f t="shared" si="10"/>
        <v>1264</v>
      </c>
      <c r="AL24" s="61">
        <f aca="true" t="shared" si="11" ref="AL24:AV24">SUM(AL22:AL23)</f>
        <v>1015</v>
      </c>
      <c r="AM24" s="61">
        <f t="shared" si="11"/>
        <v>881</v>
      </c>
      <c r="AN24" s="61">
        <f t="shared" si="11"/>
        <v>1289</v>
      </c>
      <c r="AO24" s="61">
        <f t="shared" si="11"/>
        <v>1048</v>
      </c>
      <c r="AP24" s="61">
        <f t="shared" si="11"/>
        <v>1012</v>
      </c>
      <c r="AQ24" s="61">
        <f t="shared" si="11"/>
        <v>1176</v>
      </c>
      <c r="AR24" s="61">
        <f t="shared" si="11"/>
        <v>864</v>
      </c>
      <c r="AS24" s="61">
        <f t="shared" si="11"/>
        <v>778</v>
      </c>
      <c r="AT24" s="61">
        <f t="shared" si="11"/>
        <v>1051</v>
      </c>
      <c r="AU24" s="61">
        <f t="shared" si="11"/>
        <v>906</v>
      </c>
      <c r="AV24" s="61">
        <f t="shared" si="11"/>
        <v>937</v>
      </c>
      <c r="AW24" s="61">
        <f>SUM(AW22:AW23)</f>
        <v>969</v>
      </c>
      <c r="AX24" s="61">
        <f>SUM(AX22:AX23)</f>
        <v>994</v>
      </c>
      <c r="AY24" s="61">
        <f>SUM(AY22:AY23)</f>
        <v>800</v>
      </c>
      <c r="AZ24" s="74">
        <f>SUM(AZ22:AZ23)</f>
        <v>775</v>
      </c>
      <c r="BA24"/>
      <c r="BB24"/>
      <c r="BC24"/>
      <c r="BD24"/>
      <c r="BE24"/>
      <c r="BF24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74"/>
      <c r="BA25"/>
      <c r="BB25"/>
      <c r="BC25"/>
      <c r="BD25"/>
      <c r="BE25"/>
      <c r="BF25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2" ref="F26:AM26">F20+F24</f>
        <v>1704</v>
      </c>
      <c r="G26" s="60">
        <f t="shared" si="12"/>
        <v>1984</v>
      </c>
      <c r="H26" s="60">
        <f t="shared" si="12"/>
        <v>2031</v>
      </c>
      <c r="I26" s="60">
        <f t="shared" si="12"/>
        <v>2158</v>
      </c>
      <c r="J26" s="60">
        <f t="shared" si="12"/>
        <v>2297</v>
      </c>
      <c r="K26" s="60">
        <f t="shared" si="12"/>
        <v>2618</v>
      </c>
      <c r="L26" s="60">
        <f t="shared" si="12"/>
        <v>2417</v>
      </c>
      <c r="M26" s="60">
        <f t="shared" si="12"/>
        <v>2539</v>
      </c>
      <c r="N26" s="60">
        <f t="shared" si="12"/>
        <v>2579</v>
      </c>
      <c r="O26" s="60">
        <f t="shared" si="12"/>
        <v>1960</v>
      </c>
      <c r="P26" s="60">
        <f t="shared" si="12"/>
        <v>2196</v>
      </c>
      <c r="Q26" s="60">
        <f t="shared" si="12"/>
        <v>2684</v>
      </c>
      <c r="R26" s="60">
        <f t="shared" si="12"/>
        <v>2397</v>
      </c>
      <c r="S26" s="60">
        <f t="shared" si="12"/>
        <v>2225</v>
      </c>
      <c r="T26" s="60">
        <f t="shared" si="12"/>
        <v>2434.6</v>
      </c>
      <c r="U26" s="60">
        <f t="shared" si="12"/>
        <v>2414</v>
      </c>
      <c r="V26" s="60">
        <f t="shared" si="12"/>
        <v>2481.1</v>
      </c>
      <c r="W26" s="60">
        <f t="shared" si="12"/>
        <v>2467.5</v>
      </c>
      <c r="X26" s="60">
        <f t="shared" si="12"/>
        <v>2474.9</v>
      </c>
      <c r="Y26" s="60">
        <f t="shared" si="12"/>
        <v>2381</v>
      </c>
      <c r="Z26" s="60">
        <f t="shared" si="12"/>
        <v>2302</v>
      </c>
      <c r="AA26" s="60">
        <f t="shared" si="12"/>
        <v>2298</v>
      </c>
      <c r="AB26" s="60">
        <f t="shared" si="12"/>
        <v>2427</v>
      </c>
      <c r="AC26" s="60">
        <f t="shared" si="12"/>
        <v>2389.3</v>
      </c>
      <c r="AD26" s="60">
        <f t="shared" si="12"/>
        <v>2394.7</v>
      </c>
      <c r="AE26" s="60">
        <f t="shared" si="12"/>
        <v>2152.67</v>
      </c>
      <c r="AF26" s="60">
        <f t="shared" si="12"/>
        <v>1968.6</v>
      </c>
      <c r="AG26" s="60">
        <f t="shared" si="12"/>
        <v>2352.8</v>
      </c>
      <c r="AH26" s="60">
        <f t="shared" si="12"/>
        <v>2235.8</v>
      </c>
      <c r="AI26" s="60">
        <f t="shared" si="12"/>
        <v>2154.8</v>
      </c>
      <c r="AJ26" s="60">
        <f t="shared" si="12"/>
        <v>2049</v>
      </c>
      <c r="AK26" s="60">
        <f t="shared" si="12"/>
        <v>2330</v>
      </c>
      <c r="AL26" s="60">
        <f t="shared" si="12"/>
        <v>2275</v>
      </c>
      <c r="AM26" s="60">
        <f t="shared" si="12"/>
        <v>2018</v>
      </c>
      <c r="AN26" s="61">
        <f>AN20+AN24</f>
        <v>2418</v>
      </c>
      <c r="AO26" s="61">
        <f>AO20+AO24</f>
        <v>2231</v>
      </c>
      <c r="AP26" s="61">
        <f>AP20+AP24</f>
        <v>2400</v>
      </c>
      <c r="AQ26" s="61">
        <f>AQ20+AQ24</f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61">
        <v>2087</v>
      </c>
      <c r="AX26" s="61">
        <v>2111</v>
      </c>
      <c r="AY26" s="61">
        <v>1888</v>
      </c>
      <c r="AZ26" s="74">
        <v>1901</v>
      </c>
      <c r="BA26"/>
      <c r="BB26"/>
      <c r="BC26"/>
      <c r="BD26"/>
      <c r="BE26"/>
      <c r="BF26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74"/>
      <c r="BA27"/>
      <c r="BB27"/>
      <c r="BC27"/>
      <c r="BD27"/>
      <c r="BE27"/>
      <c r="BF27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2">
        <v>341</v>
      </c>
      <c r="D28" s="82">
        <v>434</v>
      </c>
      <c r="E28" s="82">
        <v>665</v>
      </c>
      <c r="F28" s="82">
        <v>1114</v>
      </c>
      <c r="G28" s="82">
        <v>1177</v>
      </c>
      <c r="H28" s="82">
        <v>925</v>
      </c>
      <c r="I28" s="82">
        <v>902</v>
      </c>
      <c r="J28" s="82">
        <v>989</v>
      </c>
      <c r="K28" s="82">
        <v>1159</v>
      </c>
      <c r="L28" s="82">
        <v>1514</v>
      </c>
      <c r="M28" s="82">
        <v>1400</v>
      </c>
      <c r="N28" s="82">
        <v>1424</v>
      </c>
      <c r="O28" s="82">
        <v>1905</v>
      </c>
      <c r="P28" s="82">
        <v>1820.57</v>
      </c>
      <c r="Q28" s="82">
        <v>1260.685</v>
      </c>
      <c r="R28" s="82">
        <v>699.201</v>
      </c>
      <c r="S28" s="82">
        <v>535.6179999999999</v>
      </c>
      <c r="T28" s="82">
        <v>868.1</v>
      </c>
      <c r="U28" s="82">
        <v>474.9</v>
      </c>
      <c r="V28" s="82">
        <v>531</v>
      </c>
      <c r="W28" s="82">
        <v>568.4000000000005</v>
      </c>
      <c r="X28" s="82">
        <v>506.01</v>
      </c>
      <c r="Y28" s="82">
        <v>376.2080000000001</v>
      </c>
      <c r="Z28" s="82">
        <v>443.3879999999999</v>
      </c>
      <c r="AA28" s="82">
        <v>721.9659999999999</v>
      </c>
      <c r="AB28" s="83">
        <v>945.4</v>
      </c>
      <c r="AC28" s="82">
        <v>949.3339999999994</v>
      </c>
      <c r="AD28" s="82">
        <v>876.4939999999992</v>
      </c>
      <c r="AE28" s="82">
        <v>777</v>
      </c>
      <c r="AF28" s="82">
        <v>491</v>
      </c>
      <c r="AG28" s="84">
        <f aca="true" t="shared" si="13" ref="AG28:AM28">AG15-AG26</f>
        <v>546.1999999999998</v>
      </c>
      <c r="AH28" s="84">
        <f t="shared" si="13"/>
        <v>539.1999999999998</v>
      </c>
      <c r="AI28" s="84">
        <f t="shared" si="13"/>
        <v>572.1999999999998</v>
      </c>
      <c r="AJ28" s="84">
        <f t="shared" si="13"/>
        <v>456</v>
      </c>
      <c r="AK28" s="84">
        <v>306</v>
      </c>
      <c r="AL28" s="84">
        <f t="shared" si="13"/>
        <v>657</v>
      </c>
      <c r="AM28" s="84">
        <f t="shared" si="13"/>
        <v>975.6648</v>
      </c>
      <c r="AN28" s="84">
        <f>AN15-AN26</f>
        <v>861.2454699999998</v>
      </c>
      <c r="AO28" s="84">
        <f>AO15-AO26</f>
        <v>742.5741000000003</v>
      </c>
      <c r="AP28" s="84">
        <f>AP15-AP26</f>
        <v>717.7727000000004</v>
      </c>
      <c r="AQ28" s="84">
        <f>AQ15-AQ26</f>
        <v>590.3087</v>
      </c>
      <c r="AR28" s="84">
        <f>AR15-AR26</f>
        <v>753.1147000000001</v>
      </c>
      <c r="AS28" s="84">
        <v>976</v>
      </c>
      <c r="AT28" s="84">
        <v>1181</v>
      </c>
      <c r="AU28" s="84">
        <v>1099</v>
      </c>
      <c r="AV28" s="84">
        <v>1080</v>
      </c>
      <c r="AW28" s="84">
        <v>1028</v>
      </c>
      <c r="AX28" s="84">
        <v>845</v>
      </c>
      <c r="AY28" s="84">
        <v>698</v>
      </c>
      <c r="AZ28" s="85">
        <v>567</v>
      </c>
      <c r="BA28"/>
      <c r="BB28"/>
      <c r="BC28"/>
      <c r="BD28"/>
      <c r="BE28"/>
      <c r="BF28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2">
        <v>208</v>
      </c>
      <c r="D29" s="82">
        <v>418</v>
      </c>
      <c r="E29" s="82">
        <v>644</v>
      </c>
      <c r="F29" s="82">
        <v>736</v>
      </c>
      <c r="G29" s="82">
        <v>521</v>
      </c>
      <c r="H29" s="82">
        <v>349</v>
      </c>
      <c r="I29" s="82">
        <v>355</v>
      </c>
      <c r="J29" s="82">
        <v>374</v>
      </c>
      <c r="K29" s="82">
        <v>297</v>
      </c>
      <c r="L29" s="82">
        <v>196</v>
      </c>
      <c r="M29" s="82">
        <v>222</v>
      </c>
      <c r="N29" s="82">
        <v>214</v>
      </c>
      <c r="O29" s="82">
        <v>29</v>
      </c>
      <c r="P29" s="82">
        <v>122.57</v>
      </c>
      <c r="Q29" s="82">
        <v>332.685</v>
      </c>
      <c r="R29" s="82">
        <v>203.20100000000002</v>
      </c>
      <c r="S29" s="82">
        <v>244.61799999999994</v>
      </c>
      <c r="T29" s="82">
        <v>474.1</v>
      </c>
      <c r="U29" s="82">
        <v>252.9</v>
      </c>
      <c r="V29" s="82">
        <v>306</v>
      </c>
      <c r="W29" s="82">
        <v>345.40000000000055</v>
      </c>
      <c r="X29" s="82">
        <v>300.01</v>
      </c>
      <c r="Y29" s="82">
        <v>245.20800000000008</v>
      </c>
      <c r="Z29" s="82">
        <v>278.2879999999999</v>
      </c>
      <c r="AA29" s="82">
        <v>494.3659999999999</v>
      </c>
      <c r="AB29" s="83">
        <v>677.4</v>
      </c>
      <c r="AC29" s="82">
        <v>783.4339999999994</v>
      </c>
      <c r="AD29" s="84">
        <f aca="true" t="shared" si="14" ref="AD29:AI29">AD28-AD32</f>
        <v>779.4939999999992</v>
      </c>
      <c r="AE29" s="84">
        <f t="shared" si="14"/>
        <v>678</v>
      </c>
      <c r="AF29" s="84">
        <f t="shared" si="14"/>
        <v>425</v>
      </c>
      <c r="AG29" s="84">
        <f t="shared" si="14"/>
        <v>485.1999999999998</v>
      </c>
      <c r="AH29" s="84">
        <f t="shared" si="14"/>
        <v>485.1999999999998</v>
      </c>
      <c r="AI29" s="84">
        <f t="shared" si="14"/>
        <v>529.1999999999998</v>
      </c>
      <c r="AJ29" s="84">
        <f>AJ28-AJ32</f>
        <v>415</v>
      </c>
      <c r="AK29" s="84">
        <v>306</v>
      </c>
      <c r="AL29" s="84">
        <f aca="true" t="shared" si="15" ref="AL29:AR29">AL28-AL32</f>
        <v>657</v>
      </c>
      <c r="AM29" s="84">
        <f t="shared" si="15"/>
        <v>975.6648</v>
      </c>
      <c r="AN29" s="84">
        <f t="shared" si="15"/>
        <v>861.2454699999998</v>
      </c>
      <c r="AO29" s="84">
        <f t="shared" si="15"/>
        <v>742.5741000000003</v>
      </c>
      <c r="AP29" s="84">
        <f t="shared" si="15"/>
        <v>717.7727000000004</v>
      </c>
      <c r="AQ29" s="84">
        <f t="shared" si="15"/>
        <v>590.3087</v>
      </c>
      <c r="AR29" s="84">
        <f t="shared" si="15"/>
        <v>753.1147000000001</v>
      </c>
      <c r="AS29" s="84"/>
      <c r="AT29" s="84"/>
      <c r="AU29" s="84"/>
      <c r="AV29" s="84"/>
      <c r="AW29" s="84"/>
      <c r="AX29" s="84"/>
      <c r="AY29" s="84"/>
      <c r="AZ29" s="85"/>
      <c r="BA29"/>
      <c r="BB29"/>
      <c r="BC29"/>
      <c r="BD29"/>
      <c r="BE29"/>
      <c r="BF2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2" t="s">
        <v>45</v>
      </c>
      <c r="D30" s="82" t="s">
        <v>45</v>
      </c>
      <c r="E30" s="82" t="s">
        <v>45</v>
      </c>
      <c r="F30" s="82" t="s">
        <v>45</v>
      </c>
      <c r="G30" s="82">
        <v>342</v>
      </c>
      <c r="H30" s="82">
        <v>403</v>
      </c>
      <c r="I30" s="82">
        <v>260</v>
      </c>
      <c r="J30" s="82">
        <v>360</v>
      </c>
      <c r="K30" s="82">
        <v>560</v>
      </c>
      <c r="L30" s="82">
        <v>1061</v>
      </c>
      <c r="M30" s="82">
        <v>611</v>
      </c>
      <c r="N30" s="82">
        <v>657</v>
      </c>
      <c r="O30" s="82">
        <v>596</v>
      </c>
      <c r="P30" s="82">
        <v>632</v>
      </c>
      <c r="Q30" s="82">
        <v>467</v>
      </c>
      <c r="R30" s="82">
        <v>287</v>
      </c>
      <c r="S30" s="82">
        <v>144</v>
      </c>
      <c r="T30" s="82">
        <v>14</v>
      </c>
      <c r="U30" s="82">
        <v>50</v>
      </c>
      <c r="V30" s="82">
        <v>28</v>
      </c>
      <c r="W30" s="82">
        <v>6</v>
      </c>
      <c r="X30" s="82" t="s">
        <v>45</v>
      </c>
      <c r="Y30" s="82" t="s">
        <v>45</v>
      </c>
      <c r="Z30" s="82" t="s">
        <v>45</v>
      </c>
      <c r="AA30" s="82" t="s">
        <v>45</v>
      </c>
      <c r="AB30" s="83" t="s">
        <v>45</v>
      </c>
      <c r="AC30" s="82" t="s">
        <v>45</v>
      </c>
      <c r="AD30" s="82" t="s">
        <v>45</v>
      </c>
      <c r="AE30" s="82" t="s">
        <v>45</v>
      </c>
      <c r="AF30" s="82" t="s">
        <v>45</v>
      </c>
      <c r="AG30" s="82" t="s">
        <v>45</v>
      </c>
      <c r="AH30" s="84" t="s">
        <v>45</v>
      </c>
      <c r="AI30" s="84" t="s">
        <v>45</v>
      </c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5"/>
      <c r="BA30"/>
      <c r="BB30"/>
      <c r="BC30"/>
      <c r="BD30"/>
      <c r="BE30"/>
      <c r="BF30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2" t="s">
        <v>45</v>
      </c>
      <c r="D31" s="82">
        <v>4</v>
      </c>
      <c r="E31" s="82">
        <v>21</v>
      </c>
      <c r="F31" s="82">
        <v>378</v>
      </c>
      <c r="G31" s="82">
        <v>266</v>
      </c>
      <c r="H31" s="82">
        <v>122</v>
      </c>
      <c r="I31" s="82">
        <v>99</v>
      </c>
      <c r="J31" s="82">
        <v>55</v>
      </c>
      <c r="K31" s="82">
        <v>112</v>
      </c>
      <c r="L31" s="82">
        <v>65</v>
      </c>
      <c r="M31" s="82">
        <v>379</v>
      </c>
      <c r="N31" s="82">
        <v>175</v>
      </c>
      <c r="O31" s="82">
        <v>678</v>
      </c>
      <c r="P31" s="82">
        <v>236</v>
      </c>
      <c r="Q31" s="82">
        <v>178</v>
      </c>
      <c r="R31" s="82">
        <v>19</v>
      </c>
      <c r="S31" s="82">
        <v>30</v>
      </c>
      <c r="T31" s="82">
        <v>217</v>
      </c>
      <c r="U31" s="82">
        <v>20</v>
      </c>
      <c r="V31" s="82">
        <v>47</v>
      </c>
      <c r="W31" s="82">
        <v>67</v>
      </c>
      <c r="X31" s="82">
        <v>64</v>
      </c>
      <c r="Y31" s="82">
        <v>13</v>
      </c>
      <c r="Z31" s="82">
        <v>72.4</v>
      </c>
      <c r="AA31" s="82">
        <v>133.8</v>
      </c>
      <c r="AB31" s="83">
        <v>140</v>
      </c>
      <c r="AC31" s="82">
        <v>62.3</v>
      </c>
      <c r="AD31" s="82">
        <v>42.2</v>
      </c>
      <c r="AE31" s="82">
        <v>77.7</v>
      </c>
      <c r="AF31" s="82">
        <v>55</v>
      </c>
      <c r="AG31" s="82">
        <v>37</v>
      </c>
      <c r="AH31" s="84">
        <v>58</v>
      </c>
      <c r="AI31" s="84">
        <v>42</v>
      </c>
      <c r="AJ31" s="84">
        <v>14</v>
      </c>
      <c r="AK31" s="84">
        <v>1</v>
      </c>
      <c r="AL31" s="84">
        <v>27</v>
      </c>
      <c r="AM31" s="84">
        <v>51</v>
      </c>
      <c r="AN31" s="84">
        <v>15</v>
      </c>
      <c r="AO31" s="84">
        <v>8</v>
      </c>
      <c r="AP31" s="84">
        <v>8</v>
      </c>
      <c r="AQ31" s="84">
        <v>8</v>
      </c>
      <c r="AR31" s="84">
        <v>45</v>
      </c>
      <c r="AS31" s="84"/>
      <c r="AT31" s="84"/>
      <c r="AU31" s="84"/>
      <c r="AV31" s="84"/>
      <c r="AW31" s="84"/>
      <c r="AX31" s="84"/>
      <c r="AY31" s="84"/>
      <c r="AZ31" s="85"/>
      <c r="BA31"/>
      <c r="BB31"/>
      <c r="BC31"/>
      <c r="BD31"/>
      <c r="BE31"/>
      <c r="BF31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2">
        <v>133</v>
      </c>
      <c r="D32" s="82">
        <v>12</v>
      </c>
      <c r="E32" s="82" t="s">
        <v>45</v>
      </c>
      <c r="F32" s="82" t="s">
        <v>45</v>
      </c>
      <c r="G32" s="82">
        <v>48</v>
      </c>
      <c r="H32" s="82">
        <v>51</v>
      </c>
      <c r="I32" s="82">
        <v>188</v>
      </c>
      <c r="J32" s="82">
        <v>200</v>
      </c>
      <c r="K32" s="82">
        <v>190</v>
      </c>
      <c r="L32" s="82">
        <v>192</v>
      </c>
      <c r="M32" s="82">
        <v>188</v>
      </c>
      <c r="N32" s="82">
        <v>378</v>
      </c>
      <c r="O32" s="82">
        <v>602</v>
      </c>
      <c r="P32" s="82">
        <v>830</v>
      </c>
      <c r="Q32" s="82">
        <v>283</v>
      </c>
      <c r="R32" s="82">
        <v>190</v>
      </c>
      <c r="S32" s="82">
        <v>117</v>
      </c>
      <c r="T32" s="82">
        <v>163</v>
      </c>
      <c r="U32" s="82">
        <v>152</v>
      </c>
      <c r="V32" s="82">
        <v>150</v>
      </c>
      <c r="W32" s="82">
        <v>150</v>
      </c>
      <c r="X32" s="82">
        <v>142</v>
      </c>
      <c r="Y32" s="82">
        <v>118</v>
      </c>
      <c r="Z32" s="82">
        <v>92.7</v>
      </c>
      <c r="AA32" s="82">
        <v>93.8</v>
      </c>
      <c r="AB32" s="83">
        <v>128</v>
      </c>
      <c r="AC32" s="82">
        <v>103.6</v>
      </c>
      <c r="AD32" s="82">
        <v>97</v>
      </c>
      <c r="AE32" s="82">
        <v>99</v>
      </c>
      <c r="AF32" s="82">
        <v>66</v>
      </c>
      <c r="AG32" s="82">
        <v>61</v>
      </c>
      <c r="AH32" s="84">
        <v>54</v>
      </c>
      <c r="AI32" s="84">
        <v>43</v>
      </c>
      <c r="AJ32" s="84">
        <v>41</v>
      </c>
      <c r="AK32" s="84">
        <v>0</v>
      </c>
      <c r="AL32" s="84">
        <v>0</v>
      </c>
      <c r="AM32" s="84">
        <v>0</v>
      </c>
      <c r="AN32" s="84">
        <v>0</v>
      </c>
      <c r="AO32" s="84">
        <f>AN32</f>
        <v>0</v>
      </c>
      <c r="AP32" s="84">
        <f>AO32</f>
        <v>0</v>
      </c>
      <c r="AQ32" s="84">
        <v>0</v>
      </c>
      <c r="AR32" s="84">
        <v>0</v>
      </c>
      <c r="AS32" s="84"/>
      <c r="AT32" s="84"/>
      <c r="AU32" s="84"/>
      <c r="AV32" s="84"/>
      <c r="AW32" s="84"/>
      <c r="AX32" s="84"/>
      <c r="AY32" s="84"/>
      <c r="AZ32" s="85"/>
      <c r="BA32"/>
      <c r="BB32"/>
      <c r="BC32"/>
      <c r="BD32"/>
      <c r="BE32"/>
      <c r="BF32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8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/>
      <c r="BB33"/>
      <c r="BC33"/>
      <c r="BD33"/>
      <c r="BE33"/>
      <c r="BF33"/>
    </row>
    <row r="34" spans="2:160" ht="12.75">
      <c r="B34" s="78" t="s">
        <v>48</v>
      </c>
      <c r="C34" s="109">
        <v>0.1730964467005076</v>
      </c>
      <c r="D34" s="109">
        <v>0.2566528681253696</v>
      </c>
      <c r="E34" s="109">
        <v>0.35018430753027907</v>
      </c>
      <c r="F34" s="109">
        <v>0.653755868544601</v>
      </c>
      <c r="G34" s="109">
        <v>0.5932459677419355</v>
      </c>
      <c r="H34" s="109">
        <v>0.4554406696208764</v>
      </c>
      <c r="I34" s="109">
        <v>0.41797961075069506</v>
      </c>
      <c r="J34" s="109">
        <v>0.4305616020896822</v>
      </c>
      <c r="K34" s="109">
        <v>0.44270435446906037</v>
      </c>
      <c r="L34" s="109">
        <v>0.6263963591228796</v>
      </c>
      <c r="M34" s="109">
        <v>0.5513981882630957</v>
      </c>
      <c r="N34" s="109">
        <v>0.5521519968980225</v>
      </c>
      <c r="O34" s="109">
        <v>0.9719387755102041</v>
      </c>
      <c r="P34" s="109">
        <v>0.8290391621129327</v>
      </c>
      <c r="Q34" s="109">
        <v>0.4697038002980626</v>
      </c>
      <c r="R34" s="109">
        <v>0.29169837296620776</v>
      </c>
      <c r="S34" s="109">
        <v>0.24072719101123594</v>
      </c>
      <c r="T34" s="109">
        <v>0.3565678140146227</v>
      </c>
      <c r="U34" s="109">
        <v>0.19672742336371152</v>
      </c>
      <c r="V34" s="109">
        <v>0.2140179758977873</v>
      </c>
      <c r="W34" s="109">
        <v>0.23035460992907825</v>
      </c>
      <c r="X34" s="109">
        <v>0.20445674572710015</v>
      </c>
      <c r="Y34" s="109">
        <v>0.1580041999160017</v>
      </c>
      <c r="Z34" s="109">
        <v>0.1926099044309296</v>
      </c>
      <c r="AA34" s="109">
        <v>0.3141714534377719</v>
      </c>
      <c r="AB34" s="109">
        <v>0.38953440461475075</v>
      </c>
      <c r="AC34" s="109">
        <v>0.3973272506591886</v>
      </c>
      <c r="AD34" s="109">
        <v>0.36601411450286014</v>
      </c>
      <c r="AE34" s="109">
        <f aca="true" t="shared" si="16" ref="AE34:AL34">AE28/AE26</f>
        <v>0.3609471029001194</v>
      </c>
      <c r="AF34" s="109">
        <f t="shared" si="16"/>
        <v>0.24941582850756885</v>
      </c>
      <c r="AG34" s="109">
        <f t="shared" si="16"/>
        <v>0.23214892893573605</v>
      </c>
      <c r="AH34" s="109">
        <f t="shared" si="16"/>
        <v>0.24116647285088103</v>
      </c>
      <c r="AI34" s="109">
        <f t="shared" si="16"/>
        <v>0.26554668646742147</v>
      </c>
      <c r="AJ34" s="109">
        <f>AJ28/AJ26</f>
        <v>0.2225475841874085</v>
      </c>
      <c r="AK34" s="109">
        <f t="shared" si="16"/>
        <v>0.1313304721030043</v>
      </c>
      <c r="AL34" s="109">
        <f t="shared" si="16"/>
        <v>0.2887912087912088</v>
      </c>
      <c r="AM34" s="109">
        <f>AM28/AM26</f>
        <v>0.4834810703666997</v>
      </c>
      <c r="AN34" s="109">
        <f>AN28/AN26</f>
        <v>0.35618092224979314</v>
      </c>
      <c r="AO34" s="109">
        <f>AO28/AO26</f>
        <v>0.33284361272971774</v>
      </c>
      <c r="AP34" s="109">
        <f>AP28/AP26</f>
        <v>0.2990719583333335</v>
      </c>
      <c r="AQ34" s="109">
        <f aca="true" t="shared" si="17" ref="AQ34:AV34">AQ28/AQ26</f>
        <v>0.24232705254515602</v>
      </c>
      <c r="AR34" s="109">
        <f t="shared" si="17"/>
        <v>0.3737541935483871</v>
      </c>
      <c r="AS34" s="109">
        <f t="shared" si="17"/>
        <v>0.5002562788313686</v>
      </c>
      <c r="AT34" s="109">
        <f t="shared" si="17"/>
        <v>0.5315031503150315</v>
      </c>
      <c r="AU34" s="109">
        <f t="shared" si="17"/>
        <v>0.5547703180212014</v>
      </c>
      <c r="AV34" s="109">
        <f t="shared" si="17"/>
        <v>0.5296714075527219</v>
      </c>
      <c r="AW34" s="109">
        <f>AW28/AW26</f>
        <v>0.492573071394346</v>
      </c>
      <c r="AX34" s="109">
        <f>AX28/AX26</f>
        <v>0.40028422548555187</v>
      </c>
      <c r="AY34" s="109">
        <f>AY28/AY26</f>
        <v>0.3697033898305085</v>
      </c>
      <c r="AZ34" s="109">
        <f>AZ28/AZ26</f>
        <v>0.29826407154129403</v>
      </c>
      <c r="BA34"/>
      <c r="BB34"/>
      <c r="BC34"/>
      <c r="BD34"/>
      <c r="BE34"/>
      <c r="BF34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8" ht="12.75">
      <c r="B35" s="79"/>
      <c r="AP35" s="7"/>
      <c r="BA35"/>
      <c r="BB35"/>
      <c r="BC35"/>
      <c r="BD35"/>
      <c r="BE35"/>
      <c r="BF35"/>
    </row>
    <row r="36" spans="2:58" ht="12.75">
      <c r="B36" s="80" t="s">
        <v>49</v>
      </c>
      <c r="C36" s="89">
        <v>3.95</v>
      </c>
      <c r="D36" s="89">
        <v>4.09</v>
      </c>
      <c r="E36" s="89">
        <v>3.56</v>
      </c>
      <c r="F36" s="89">
        <v>2.73</v>
      </c>
      <c r="G36" s="89">
        <v>2.33</v>
      </c>
      <c r="H36" s="89">
        <v>2.98</v>
      </c>
      <c r="I36" s="89">
        <v>3.8</v>
      </c>
      <c r="J36" s="89">
        <v>3.99</v>
      </c>
      <c r="K36" s="89">
        <v>3.69</v>
      </c>
      <c r="L36" s="89">
        <v>3.45</v>
      </c>
      <c r="M36" s="89">
        <v>3.51</v>
      </c>
      <c r="N36" s="89">
        <v>3.39</v>
      </c>
      <c r="O36" s="89">
        <v>3.08</v>
      </c>
      <c r="P36" s="89">
        <v>2.42</v>
      </c>
      <c r="Q36" s="89">
        <v>2.57</v>
      </c>
      <c r="R36" s="89">
        <v>3.72</v>
      </c>
      <c r="S36" s="89">
        <v>3.72</v>
      </c>
      <c r="T36" s="89">
        <v>2.61</v>
      </c>
      <c r="U36" s="89">
        <v>3</v>
      </c>
      <c r="V36" s="89">
        <v>3.24</v>
      </c>
      <c r="W36" s="89">
        <v>3.26</v>
      </c>
      <c r="X36" s="89">
        <v>3.45</v>
      </c>
      <c r="Y36" s="89">
        <v>4.5</v>
      </c>
      <c r="Z36" s="89">
        <v>4.35</v>
      </c>
      <c r="AA36" s="89">
        <v>3.4</v>
      </c>
      <c r="AB36" s="89">
        <v>2.65</v>
      </c>
      <c r="AC36" s="89">
        <v>2.48</v>
      </c>
      <c r="AD36" s="89">
        <v>2.62</v>
      </c>
      <c r="AE36" s="89">
        <v>2.78</v>
      </c>
      <c r="AF36" s="89">
        <v>3.56</v>
      </c>
      <c r="AG36" s="89">
        <v>3.4</v>
      </c>
      <c r="AH36" s="89">
        <v>3.4</v>
      </c>
      <c r="AI36" s="89">
        <v>3.42</v>
      </c>
      <c r="AJ36" s="89">
        <v>4.26</v>
      </c>
      <c r="AK36" s="89">
        <v>6.48</v>
      </c>
      <c r="AL36" s="89">
        <v>6.78</v>
      </c>
      <c r="AM36" s="89">
        <v>4.87</v>
      </c>
      <c r="AN36" s="89">
        <v>5.7</v>
      </c>
      <c r="AO36" s="89">
        <v>7.24</v>
      </c>
      <c r="AP36" s="89">
        <v>7.77</v>
      </c>
      <c r="AQ36" s="89">
        <v>6.87</v>
      </c>
      <c r="AR36" s="89">
        <v>5.99</v>
      </c>
      <c r="AS36" s="89">
        <v>4.89</v>
      </c>
      <c r="AT36" s="89">
        <v>3.89</v>
      </c>
      <c r="AU36" s="89">
        <v>4.72</v>
      </c>
      <c r="AV36" s="89">
        <v>5.16</v>
      </c>
      <c r="AW36" s="89">
        <v>4.58</v>
      </c>
      <c r="AX36" s="89">
        <v>5.05</v>
      </c>
      <c r="AY36" s="89">
        <v>7.63</v>
      </c>
      <c r="AZ36" s="89">
        <v>9.1</v>
      </c>
      <c r="BA36"/>
      <c r="BB36"/>
      <c r="BC36"/>
      <c r="BD36"/>
      <c r="BE36"/>
      <c r="BF36"/>
    </row>
    <row r="37" spans="2:58" ht="12.75">
      <c r="B37" s="14" t="s">
        <v>50</v>
      </c>
      <c r="C37" s="90">
        <v>3.39</v>
      </c>
      <c r="D37" s="90">
        <v>2.05</v>
      </c>
      <c r="E37" s="90">
        <v>2.05</v>
      </c>
      <c r="F37" s="90">
        <v>2.29</v>
      </c>
      <c r="G37" s="90">
        <v>2.9</v>
      </c>
      <c r="H37" s="90">
        <v>3.4</v>
      </c>
      <c r="I37" s="90">
        <v>3.4</v>
      </c>
      <c r="J37" s="90">
        <v>3.63</v>
      </c>
      <c r="K37" s="90">
        <v>3.81</v>
      </c>
      <c r="L37" s="90">
        <v>4.05</v>
      </c>
      <c r="M37" s="90">
        <v>4.3</v>
      </c>
      <c r="N37" s="90">
        <v>4.38</v>
      </c>
      <c r="O37" s="90">
        <v>4.38</v>
      </c>
      <c r="P37" s="90">
        <v>4.38</v>
      </c>
      <c r="Q37" s="90">
        <v>4.38</v>
      </c>
      <c r="R37" s="90">
        <v>4.23</v>
      </c>
      <c r="S37" s="90">
        <v>4.1</v>
      </c>
      <c r="T37" s="90">
        <v>4</v>
      </c>
      <c r="U37" s="90">
        <v>4</v>
      </c>
      <c r="V37" s="90">
        <v>4</v>
      </c>
      <c r="W37" s="90">
        <v>4</v>
      </c>
      <c r="X37" s="90">
        <v>4</v>
      </c>
      <c r="Y37" s="90">
        <v>4</v>
      </c>
      <c r="Z37" s="90">
        <v>4</v>
      </c>
      <c r="AA37" s="90">
        <v>4</v>
      </c>
      <c r="AB37" s="91">
        <v>4</v>
      </c>
      <c r="AC37" s="91">
        <v>4</v>
      </c>
      <c r="AD37" s="91">
        <v>4</v>
      </c>
      <c r="AE37" s="91">
        <v>4</v>
      </c>
      <c r="AF37" s="91">
        <v>3.86</v>
      </c>
      <c r="AG37" s="91">
        <v>3.86</v>
      </c>
      <c r="AH37" s="92"/>
      <c r="AI37" s="92"/>
      <c r="AJ37" s="92"/>
      <c r="AK37" s="92"/>
      <c r="AL37" s="93"/>
      <c r="AM37" s="93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BA37"/>
      <c r="BB37"/>
      <c r="BC37"/>
      <c r="BD37"/>
      <c r="BE37"/>
      <c r="BF37"/>
    </row>
    <row r="38" spans="2:58" ht="12.75">
      <c r="B38" s="14" t="s">
        <v>51</v>
      </c>
      <c r="C38" s="90">
        <v>1.25</v>
      </c>
      <c r="D38" s="90">
        <v>1.37</v>
      </c>
      <c r="E38" s="90">
        <v>1.37</v>
      </c>
      <c r="F38" s="90">
        <v>2.25</v>
      </c>
      <c r="G38" s="90">
        <v>2.25</v>
      </c>
      <c r="H38" s="90">
        <v>2.35</v>
      </c>
      <c r="I38" s="90">
        <v>2.5</v>
      </c>
      <c r="J38" s="90">
        <v>3</v>
      </c>
      <c r="K38" s="90">
        <v>3.2</v>
      </c>
      <c r="L38" s="90">
        <v>3.55</v>
      </c>
      <c r="M38" s="90">
        <v>3.65</v>
      </c>
      <c r="N38" s="90">
        <v>3.3</v>
      </c>
      <c r="O38" s="90">
        <v>3.3</v>
      </c>
      <c r="P38" s="90">
        <v>2.3</v>
      </c>
      <c r="Q38" s="90">
        <v>2.28</v>
      </c>
      <c r="R38" s="90">
        <v>2.21</v>
      </c>
      <c r="S38" s="90">
        <v>2.06</v>
      </c>
      <c r="T38" s="90">
        <v>1.95</v>
      </c>
      <c r="U38" s="90">
        <v>2.04</v>
      </c>
      <c r="V38" s="90">
        <v>2.21</v>
      </c>
      <c r="W38" s="90">
        <v>2.45</v>
      </c>
      <c r="X38" s="90">
        <v>2.58</v>
      </c>
      <c r="Y38" s="90">
        <v>2.58</v>
      </c>
      <c r="Z38" s="90">
        <v>2.58</v>
      </c>
      <c r="AA38" s="90">
        <v>2.58</v>
      </c>
      <c r="AB38" s="91">
        <v>2.58</v>
      </c>
      <c r="AC38" s="91">
        <v>2.58</v>
      </c>
      <c r="AD38" s="91">
        <v>2.58</v>
      </c>
      <c r="AE38" s="91">
        <v>2.58</v>
      </c>
      <c r="AF38" s="91">
        <v>2.8</v>
      </c>
      <c r="AG38" s="91">
        <v>2.8</v>
      </c>
      <c r="AH38" s="92">
        <v>3.39</v>
      </c>
      <c r="AI38" s="92">
        <v>2.85</v>
      </c>
      <c r="AJ38" s="92"/>
      <c r="AK38" s="92"/>
      <c r="AL38" s="93"/>
      <c r="AM38" s="93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BA38"/>
      <c r="BB38"/>
      <c r="BC38"/>
      <c r="BD38"/>
      <c r="BE38"/>
      <c r="BF38"/>
    </row>
    <row r="39" spans="2:58" ht="12.75">
      <c r="B39" s="14" t="s">
        <v>52</v>
      </c>
      <c r="C39" s="63">
        <f>C36/C38</f>
        <v>3.16</v>
      </c>
      <c r="D39" s="63">
        <f aca="true" t="shared" si="18" ref="D39:AI39">D36/D38</f>
        <v>2.9854014598540144</v>
      </c>
      <c r="E39" s="63">
        <f t="shared" si="18"/>
        <v>2.5985401459854014</v>
      </c>
      <c r="F39" s="63">
        <f t="shared" si="18"/>
        <v>1.2133333333333334</v>
      </c>
      <c r="G39" s="63">
        <f t="shared" si="18"/>
        <v>1.0355555555555556</v>
      </c>
      <c r="H39" s="63">
        <f t="shared" si="18"/>
        <v>1.2680851063829788</v>
      </c>
      <c r="I39" s="63">
        <f t="shared" si="18"/>
        <v>1.52</v>
      </c>
      <c r="J39" s="63">
        <f t="shared" si="18"/>
        <v>1.33</v>
      </c>
      <c r="K39" s="63">
        <f t="shared" si="18"/>
        <v>1.153125</v>
      </c>
      <c r="L39" s="63">
        <f t="shared" si="18"/>
        <v>0.9718309859154931</v>
      </c>
      <c r="M39" s="63">
        <f t="shared" si="18"/>
        <v>0.9616438356164383</v>
      </c>
      <c r="N39" s="63">
        <f t="shared" si="18"/>
        <v>1.0272727272727273</v>
      </c>
      <c r="O39" s="63">
        <f t="shared" si="18"/>
        <v>0.9333333333333335</v>
      </c>
      <c r="P39" s="63">
        <f t="shared" si="18"/>
        <v>1.0521739130434784</v>
      </c>
      <c r="Q39" s="63">
        <f t="shared" si="18"/>
        <v>1.1271929824561404</v>
      </c>
      <c r="R39" s="63">
        <f t="shared" si="18"/>
        <v>1.6832579185520362</v>
      </c>
      <c r="S39" s="63">
        <f t="shared" si="18"/>
        <v>1.8058252427184467</v>
      </c>
      <c r="T39" s="63">
        <f t="shared" si="18"/>
        <v>1.3384615384615384</v>
      </c>
      <c r="U39" s="63">
        <f t="shared" si="18"/>
        <v>1.4705882352941175</v>
      </c>
      <c r="V39" s="63">
        <f t="shared" si="18"/>
        <v>1.4660633484162897</v>
      </c>
      <c r="W39" s="63">
        <f t="shared" si="18"/>
        <v>1.330612244897959</v>
      </c>
      <c r="X39" s="63">
        <f t="shared" si="18"/>
        <v>1.3372093023255813</v>
      </c>
      <c r="Y39" s="63">
        <f t="shared" si="18"/>
        <v>1.744186046511628</v>
      </c>
      <c r="Z39" s="63">
        <f t="shared" si="18"/>
        <v>1.6860465116279069</v>
      </c>
      <c r="AA39" s="63">
        <f t="shared" si="18"/>
        <v>1.317829457364341</v>
      </c>
      <c r="AB39" s="63">
        <f t="shared" si="18"/>
        <v>1.0271317829457365</v>
      </c>
      <c r="AC39" s="63">
        <f t="shared" si="18"/>
        <v>0.9612403100775193</v>
      </c>
      <c r="AD39" s="63">
        <f t="shared" si="18"/>
        <v>1.0155038759689923</v>
      </c>
      <c r="AE39" s="63">
        <f t="shared" si="18"/>
        <v>1.0775193798449612</v>
      </c>
      <c r="AF39" s="63">
        <f t="shared" si="18"/>
        <v>1.2714285714285716</v>
      </c>
      <c r="AG39" s="63">
        <f t="shared" si="18"/>
        <v>1.2142857142857144</v>
      </c>
      <c r="AH39" s="63">
        <f t="shared" si="18"/>
        <v>1.0029498525073746</v>
      </c>
      <c r="AI39" s="63">
        <f t="shared" si="18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/>
      <c r="BB39"/>
      <c r="BC39"/>
      <c r="BD39"/>
      <c r="BE39"/>
      <c r="BF39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75"/>
      <c r="AP40" s="75"/>
      <c r="AQ40" s="75"/>
      <c r="AR40" s="75"/>
      <c r="AS40" s="75"/>
      <c r="AT40" s="75"/>
      <c r="AU40" s="75"/>
      <c r="AV40" s="75"/>
      <c r="AW40" s="94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75"/>
      <c r="AP41" s="75"/>
      <c r="AQ41" s="75"/>
      <c r="AR41" s="75"/>
      <c r="AS41" s="75"/>
      <c r="AT41" s="75"/>
      <c r="AU41" s="75"/>
      <c r="AV41" s="75"/>
      <c r="AW41" s="94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75"/>
      <c r="AP42" s="75"/>
      <c r="AQ42" s="75"/>
      <c r="AR42" s="75"/>
      <c r="AS42" s="75"/>
      <c r="AT42" s="75"/>
      <c r="AU42" s="75"/>
      <c r="AV42" s="75"/>
      <c r="AW42" s="81"/>
      <c r="AX42" s="65"/>
      <c r="AY42" s="57"/>
      <c r="AZ42" s="57"/>
    </row>
    <row r="43" spans="2:52" ht="12.75">
      <c r="B43" s="76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128</v>
      </c>
      <c r="AP45" s="12" t="s">
        <v>129</v>
      </c>
      <c r="AQ45" s="12" t="s">
        <v>130</v>
      </c>
      <c r="AR45" s="12" t="s">
        <v>131</v>
      </c>
      <c r="AS45" s="12" t="s">
        <v>132</v>
      </c>
      <c r="AT45" s="12" t="s">
        <v>133</v>
      </c>
      <c r="AU45" s="12" t="s">
        <v>134</v>
      </c>
      <c r="AV45" s="12" t="s">
        <v>135</v>
      </c>
      <c r="AW45" s="12" t="s">
        <v>136</v>
      </c>
      <c r="AX45" s="12" t="s">
        <v>137</v>
      </c>
      <c r="AY45" s="12" t="s">
        <v>138</v>
      </c>
      <c r="AZ45" s="12" t="s">
        <v>139</v>
      </c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02">
        <v>30.1</v>
      </c>
      <c r="AQ47" s="56">
        <v>29.1</v>
      </c>
      <c r="AR47" s="56">
        <v>30.1</v>
      </c>
      <c r="AS47" s="56">
        <v>29.9</v>
      </c>
      <c r="AT47" s="56">
        <v>26.5</v>
      </c>
      <c r="AU47" s="56">
        <v>23.3</v>
      </c>
      <c r="AV47" s="56">
        <v>23.1</v>
      </c>
      <c r="AW47" s="56">
        <v>22.2</v>
      </c>
      <c r="AX47" s="56">
        <v>21.8</v>
      </c>
      <c r="AY47" s="56">
        <v>22.3</v>
      </c>
      <c r="AZ47" s="56">
        <v>23.8</v>
      </c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02"/>
      <c r="AQ48" s="56"/>
      <c r="AR48" s="56"/>
      <c r="AS48" s="56"/>
      <c r="AT48" s="58"/>
      <c r="AU48" s="58"/>
      <c r="AV48" s="58"/>
      <c r="AW48" s="58"/>
      <c r="AX48" s="108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02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19" ref="C73:AF73">C67/C65</f>
        <v>0.1579925650557621</v>
      </c>
      <c r="D73" s="63">
        <f t="shared" si="19"/>
        <v>0.2717391304347826</v>
      </c>
      <c r="E73" s="63">
        <f t="shared" si="19"/>
        <v>0.415929203539823</v>
      </c>
      <c r="F73" s="63">
        <f t="shared" si="19"/>
        <v>0.8101604278074866</v>
      </c>
      <c r="G73" s="63">
        <f t="shared" si="19"/>
        <v>0.650875386199794</v>
      </c>
      <c r="H73" s="63">
        <f t="shared" si="19"/>
        <v>0.40712223291626565</v>
      </c>
      <c r="I73" s="63">
        <f t="shared" si="19"/>
        <v>0.40930232558139534</v>
      </c>
      <c r="J73" s="63">
        <f t="shared" si="19"/>
        <v>0.5009259259259259</v>
      </c>
      <c r="K73" s="63">
        <f t="shared" si="19"/>
        <v>0.48251121076233183</v>
      </c>
      <c r="L73" s="63">
        <f t="shared" si="19"/>
        <v>0.7341772151898734</v>
      </c>
      <c r="M73" s="63">
        <f t="shared" si="19"/>
        <v>0.6172328086164043</v>
      </c>
      <c r="N73" s="63">
        <f t="shared" si="19"/>
        <v>0.5605942142298671</v>
      </c>
      <c r="O73" s="63">
        <f t="shared" si="19"/>
        <v>1.0756929637526653</v>
      </c>
      <c r="P73" s="63">
        <f t="shared" si="19"/>
        <v>0.9240265906932573</v>
      </c>
      <c r="Q73" s="63">
        <f t="shared" si="19"/>
        <v>0.39789473684210525</v>
      </c>
      <c r="R73" s="63">
        <f t="shared" si="19"/>
        <v>0.2643979057591623</v>
      </c>
      <c r="S73" s="63">
        <f t="shared" si="19"/>
        <v>0.2694235588972431</v>
      </c>
      <c r="T73" s="63">
        <f t="shared" si="19"/>
        <v>0.3429169840060929</v>
      </c>
      <c r="U73" s="63">
        <f t="shared" si="19"/>
        <v>0.182039745031871</v>
      </c>
      <c r="V73" s="63">
        <f t="shared" si="19"/>
        <v>0.21273486430062633</v>
      </c>
      <c r="W73" s="63">
        <f t="shared" si="19"/>
        <v>0.2170172084130019</v>
      </c>
      <c r="X73" s="63">
        <f t="shared" si="19"/>
        <v>0.19206349206349205</v>
      </c>
      <c r="Y73" s="63">
        <f t="shared" si="19"/>
        <v>0.17803468208092485</v>
      </c>
      <c r="Z73" s="63">
        <f t="shared" si="19"/>
        <v>0.18536534717715764</v>
      </c>
      <c r="AA73" s="63">
        <f t="shared" si="19"/>
        <v>0.32822333939458753</v>
      </c>
      <c r="AB73" s="63">
        <f t="shared" si="19"/>
        <v>0.41397090978229834</v>
      </c>
      <c r="AC73" s="63">
        <f t="shared" si="19"/>
        <v>0.44573249027237327</v>
      </c>
      <c r="AD73" s="63">
        <f t="shared" si="19"/>
        <v>0.4601936422655024</v>
      </c>
      <c r="AE73" s="63">
        <f t="shared" si="19"/>
        <v>0.4445245098039213</v>
      </c>
      <c r="AF73" s="63">
        <f t="shared" si="19"/>
        <v>0.23834462876795434</v>
      </c>
      <c r="AG73" s="63">
        <f aca="true" t="shared" si="20" ref="AG73:AO73">AG67/AG65</f>
        <v>0.3553163758671428</v>
      </c>
      <c r="AH73" s="63">
        <f t="shared" si="20"/>
        <v>0.2166105499438833</v>
      </c>
      <c r="AI73" s="63">
        <f t="shared" si="20"/>
        <v>0.18210526315789474</v>
      </c>
      <c r="AJ73" s="63">
        <f t="shared" si="20"/>
        <v>0.22510231923601637</v>
      </c>
      <c r="AK73" s="63">
        <f t="shared" si="20"/>
        <v>0.14054600606673406</v>
      </c>
      <c r="AL73" s="63">
        <f t="shared" si="20"/>
        <v>0.29437706725468576</v>
      </c>
      <c r="AM73" s="63">
        <f t="shared" si="20"/>
        <v>0.3767123287671233</v>
      </c>
      <c r="AN73" s="63">
        <f t="shared" si="20"/>
        <v>0.3788027477919529</v>
      </c>
      <c r="AO73" s="63">
        <f t="shared" si="20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3" sqref="C53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05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05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 aca="true" t="shared" si="2" ref="AC46:AC51"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05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 t="shared" si="2"/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05">
        <v>17</v>
      </c>
      <c r="C48" s="44">
        <f>'Wheat Annual Balance Sheet'!$AU$8</f>
        <v>46.1</v>
      </c>
      <c r="D48" s="44">
        <f>'Wheat Annual Balance Sheet'!$AU$9</f>
        <v>37.6</v>
      </c>
      <c r="E48" s="44">
        <f>'Wheat Annual Balance Sheet'!$AU$47</f>
        <v>23.3</v>
      </c>
      <c r="F48" s="44">
        <f>'Wheat Annual Balance Sheet'!$AU$10</f>
        <v>46.4</v>
      </c>
      <c r="G48" s="45">
        <f>'Wheat Annual Balance Sheet'!$AU$12</f>
        <v>1741</v>
      </c>
      <c r="H48" s="45">
        <f>'Wheat Annual Balance Sheet'!$AU$13</f>
        <v>1181</v>
      </c>
      <c r="I48" s="45">
        <f>'Wheat Annual Balance Sheet'!$AU$14</f>
        <v>158</v>
      </c>
      <c r="J48" s="45">
        <f>'Wheat Annual Balance Sheet'!$AU$15</f>
        <v>3080</v>
      </c>
      <c r="K48" s="45">
        <f>'Wheat Annual Balance Sheet'!$AU$17</f>
        <v>63</v>
      </c>
      <c r="L48" s="45">
        <f>'Wheat Annual Balance Sheet'!$AU$18</f>
        <v>964</v>
      </c>
      <c r="M48" s="45">
        <f>'Wheat Annual Balance Sheet'!$AU$19</f>
        <v>47</v>
      </c>
      <c r="N48" s="45">
        <f>'Wheat Annual Balance Sheet'!$AU$20</f>
        <v>1075</v>
      </c>
      <c r="O48" s="45">
        <f>'Wheat Annual Balance Sheet'!$AU$22</f>
        <v>906</v>
      </c>
      <c r="P48" s="45">
        <f>'Wheat Annual Balance Sheet'!$AU$23</f>
        <v>0</v>
      </c>
      <c r="Q48" s="45">
        <f>'Wheat Annual Balance Sheet'!$AU$24</f>
        <v>906</v>
      </c>
      <c r="R48" s="45">
        <f>'Wheat Annual Balance Sheet'!$AU$26</f>
        <v>1981</v>
      </c>
      <c r="S48" s="45">
        <f>'Wheat Annual Balance Sheet'!$AU$28</f>
        <v>1099</v>
      </c>
      <c r="T48" s="45"/>
      <c r="U48" s="45"/>
      <c r="V48" s="45"/>
      <c r="W48" s="45"/>
      <c r="X48" s="46">
        <f>'Wheat Annual Balance Sheet'!$AU$34</f>
        <v>0.5547703180212014</v>
      </c>
      <c r="Y48" s="47">
        <f>'Wheat Annual Balance Sheet'!$AU$36</f>
        <v>4.72</v>
      </c>
      <c r="Z48" s="47">
        <f>'Wheat Annual Balance Sheet'!$AU$37</f>
        <v>0</v>
      </c>
      <c r="AA48" s="47">
        <f>'Wheat Annual Balance Sheet'!$AU$38</f>
        <v>0</v>
      </c>
      <c r="AB48" s="48">
        <f>'Wheat Annual Balance Sheet'!$AU$39</f>
        <v>0</v>
      </c>
      <c r="AC48" s="47">
        <f t="shared" si="2"/>
        <v>46.23914995867847</v>
      </c>
      <c r="AD48" s="49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05">
        <v>18</v>
      </c>
      <c r="C49" s="44">
        <f>'Wheat Annual Balance Sheet'!$AV$8</f>
        <v>47.8</v>
      </c>
      <c r="D49" s="44">
        <f>'Wheat Annual Balance Sheet'!$AV$9</f>
        <v>39.6</v>
      </c>
      <c r="E49" s="44">
        <f>'Wheat Annual Balance Sheet'!$AV$47</f>
        <v>23.1</v>
      </c>
      <c r="F49" s="44">
        <f>'Wheat Annual Balance Sheet'!$AV$10</f>
        <v>47.6</v>
      </c>
      <c r="G49" s="45">
        <f>'Wheat Annual Balance Sheet'!$AV$12</f>
        <v>1885</v>
      </c>
      <c r="H49" s="45">
        <f>'Wheat Annual Balance Sheet'!$AV$13</f>
        <v>1099</v>
      </c>
      <c r="I49" s="45">
        <f>'Wheat Annual Balance Sheet'!$AV$14</f>
        <v>135</v>
      </c>
      <c r="J49" s="45">
        <f>'Wheat Annual Balance Sheet'!$AV$15</f>
        <v>3119</v>
      </c>
      <c r="K49" s="45">
        <f>'Wheat Annual Balance Sheet'!$AV$17</f>
        <v>59</v>
      </c>
      <c r="L49" s="45">
        <f>'Wheat Annual Balance Sheet'!$AV$18</f>
        <v>954</v>
      </c>
      <c r="M49" s="45">
        <f>'Wheat Annual Balance Sheet'!$AV$19</f>
        <v>88</v>
      </c>
      <c r="N49" s="45">
        <f>'Wheat Annual Balance Sheet'!$AV$20</f>
        <v>1102</v>
      </c>
      <c r="O49" s="45">
        <f>'Wheat Annual Balance Sheet'!$AV$22</f>
        <v>937</v>
      </c>
      <c r="P49" s="45">
        <f>'Wheat Annual Balance Sheet'!$AV$23</f>
        <v>0</v>
      </c>
      <c r="Q49" s="45">
        <f>'Wheat Annual Balance Sheet'!$AV$24</f>
        <v>937</v>
      </c>
      <c r="R49" s="45">
        <f>'Wheat Annual Balance Sheet'!$AV$26</f>
        <v>2039</v>
      </c>
      <c r="S49" s="45">
        <f>'Wheat Annual Balance Sheet'!$AV$28</f>
        <v>1080</v>
      </c>
      <c r="T49" s="45"/>
      <c r="U49" s="45"/>
      <c r="V49" s="45"/>
      <c r="W49" s="45"/>
      <c r="X49" s="46">
        <f>'Wheat Annual Balance Sheet'!$AV$34</f>
        <v>0.5296714075527219</v>
      </c>
      <c r="Y49" s="47">
        <f>'Wheat Annual Balance Sheet'!$AV$36</f>
        <v>5.16</v>
      </c>
      <c r="Z49" s="47">
        <f>'Wheat Annual Balance Sheet'!$AV$37</f>
        <v>0</v>
      </c>
      <c r="AA49" s="47">
        <f>'Wheat Annual Balance Sheet'!$AV$38</f>
        <v>0</v>
      </c>
      <c r="AB49" s="48">
        <f>'Wheat Annual Balance Sheet'!$AV$39</f>
        <v>0</v>
      </c>
      <c r="AC49" s="47">
        <f t="shared" si="2"/>
        <v>46.587444467587716</v>
      </c>
      <c r="AD49" s="49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05">
        <v>19</v>
      </c>
      <c r="C50" s="44">
        <f>'Wheat Annual Balance Sheet'!$AW$8</f>
        <v>45.5</v>
      </c>
      <c r="D50" s="44">
        <f>'Wheat Annual Balance Sheet'!$AW$9</f>
        <v>37.4</v>
      </c>
      <c r="E50" s="44">
        <f>'Wheat Annual Balance Sheet'!$AW$47</f>
        <v>22.2</v>
      </c>
      <c r="F50" s="44">
        <f>'Wheat Annual Balance Sheet'!$AW$10</f>
        <v>51.7</v>
      </c>
      <c r="G50" s="45">
        <f>'Wheat Annual Balance Sheet'!$AW$12</f>
        <v>1932</v>
      </c>
      <c r="H50" s="45">
        <f>'Wheat Annual Balance Sheet'!$AW$13</f>
        <v>1080</v>
      </c>
      <c r="I50" s="45">
        <f>'Wheat Annual Balance Sheet'!$AW$14</f>
        <v>104</v>
      </c>
      <c r="J50" s="45">
        <f>'Wheat Annual Balance Sheet'!$AW$15</f>
        <v>3116</v>
      </c>
      <c r="K50" s="45">
        <f>'Wheat Annual Balance Sheet'!$AW$17</f>
        <v>62</v>
      </c>
      <c r="L50" s="45">
        <f>'Wheat Annual Balance Sheet'!$AW$18</f>
        <v>962</v>
      </c>
      <c r="M50" s="45">
        <f>'Wheat Annual Balance Sheet'!$AW$19</f>
        <v>95</v>
      </c>
      <c r="N50" s="45">
        <f>'Wheat Annual Balance Sheet'!$AW$20</f>
        <v>1118</v>
      </c>
      <c r="O50" s="45">
        <f>'Wheat Annual Balance Sheet'!$AW$22</f>
        <v>969</v>
      </c>
      <c r="P50" s="45">
        <f>'Wheat Annual Balance Sheet'!$AW$23</f>
        <v>0</v>
      </c>
      <c r="Q50" s="45">
        <f>'Wheat Annual Balance Sheet'!$AW$24</f>
        <v>969</v>
      </c>
      <c r="R50" s="45">
        <f>'Wheat Annual Balance Sheet'!$AW$26</f>
        <v>2087</v>
      </c>
      <c r="S50" s="45">
        <f>'Wheat Annual Balance Sheet'!$AW$28</f>
        <v>1028</v>
      </c>
      <c r="T50" s="45"/>
      <c r="U50" s="45"/>
      <c r="V50" s="45"/>
      <c r="W50" s="45"/>
      <c r="X50" s="46">
        <f>'Wheat Annual Balance Sheet'!$AW$34</f>
        <v>0.492573071394346</v>
      </c>
      <c r="Y50" s="47">
        <f>'Wheat Annual Balance Sheet'!$AW$36</f>
        <v>4.58</v>
      </c>
      <c r="Z50" s="47">
        <f>'Wheat Annual Balance Sheet'!$AW$37</f>
        <v>0</v>
      </c>
      <c r="AA50" s="47">
        <f>'Wheat Annual Balance Sheet'!$AW$38</f>
        <v>0</v>
      </c>
      <c r="AB50" s="48">
        <f>'Wheat Annual Balance Sheet'!$AW$39</f>
        <v>0</v>
      </c>
      <c r="AC50" s="47">
        <f t="shared" si="2"/>
        <v>46.93573897649708</v>
      </c>
      <c r="AD50" s="49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4.25">
      <c r="B51" s="105">
        <v>20</v>
      </c>
      <c r="C51" s="44">
        <f>'Wheat Annual Balance Sheet'!$AX$8</f>
        <v>44.5</v>
      </c>
      <c r="D51" s="44">
        <f>'Wheat Annual Balance Sheet'!$AX$9</f>
        <v>36.8</v>
      </c>
      <c r="E51" s="44">
        <f>'Wheat Annual Balance Sheet'!$AX$47</f>
        <v>21.8</v>
      </c>
      <c r="F51" s="44">
        <f>'Wheat Annual Balance Sheet'!$AX$10</f>
        <v>49.7</v>
      </c>
      <c r="G51" s="45">
        <f>'Wheat Annual Balance Sheet'!$AX$12</f>
        <v>1828</v>
      </c>
      <c r="H51" s="45">
        <f>'Wheat Annual Balance Sheet'!$AX$13</f>
        <v>1028</v>
      </c>
      <c r="I51" s="45">
        <f>'Wheat Annual Balance Sheet'!$AX$14</f>
        <v>100</v>
      </c>
      <c r="J51" s="45">
        <f>'Wheat Annual Balance Sheet'!$AX$15</f>
        <v>2956</v>
      </c>
      <c r="K51" s="45">
        <f>'Wheat Annual Balance Sheet'!$AX$17</f>
        <v>64</v>
      </c>
      <c r="L51" s="45">
        <f>'Wheat Annual Balance Sheet'!$AX$18</f>
        <v>961</v>
      </c>
      <c r="M51" s="45">
        <f>'Wheat Annual Balance Sheet'!$AX$19</f>
        <v>93</v>
      </c>
      <c r="N51" s="45">
        <f>'Wheat Annual Balance Sheet'!$AX$20</f>
        <v>1117</v>
      </c>
      <c r="O51" s="45">
        <f>'Wheat Annual Balance Sheet'!$AX$22</f>
        <v>994</v>
      </c>
      <c r="P51" s="45">
        <f>'Wheat Annual Balance Sheet'!$AX$23</f>
        <v>0</v>
      </c>
      <c r="Q51" s="45">
        <f>'Wheat Annual Balance Sheet'!$AX$24</f>
        <v>994</v>
      </c>
      <c r="R51" s="45">
        <f>'Wheat Annual Balance Sheet'!$AX$26</f>
        <v>2111</v>
      </c>
      <c r="S51" s="45">
        <f>'Wheat Annual Balance Sheet'!$AX$28</f>
        <v>845</v>
      </c>
      <c r="T51" s="45"/>
      <c r="U51" s="45"/>
      <c r="V51" s="45"/>
      <c r="W51" s="45"/>
      <c r="X51" s="46">
        <f>'Wheat Annual Balance Sheet'!$AX$34</f>
        <v>0.40028422548555187</v>
      </c>
      <c r="Y51" s="47">
        <f>'Wheat Annual Balance Sheet'!$AX$36</f>
        <v>5.05</v>
      </c>
      <c r="Z51" s="47">
        <f>'Wheat Annual Balance Sheet'!$AX$37</f>
        <v>0</v>
      </c>
      <c r="AA51" s="47">
        <f>'Wheat Annual Balance Sheet'!$AX$38</f>
        <v>0</v>
      </c>
      <c r="AB51" s="48">
        <f>'Wheat Annual Balance Sheet'!$AX$39</f>
        <v>0</v>
      </c>
      <c r="AC51" s="47">
        <f t="shared" si="2"/>
        <v>47.284033485406326</v>
      </c>
      <c r="AD51" s="49">
        <v>2020</v>
      </c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2:42" ht="14.25">
      <c r="B52" s="105">
        <v>21</v>
      </c>
      <c r="C52" s="44">
        <f>'Wheat Annual Balance Sheet'!$AY$8</f>
        <v>46.7</v>
      </c>
      <c r="D52" s="44">
        <f>'Wheat Annual Balance Sheet'!$AY$9</f>
        <v>37.1</v>
      </c>
      <c r="E52" s="44">
        <f>'Wheat Annual Balance Sheet'!$AY$47</f>
        <v>22.3</v>
      </c>
      <c r="F52" s="44">
        <f>'Wheat Annual Balance Sheet'!$AY$10</f>
        <v>44.3</v>
      </c>
      <c r="G52" s="45">
        <f>'Wheat Annual Balance Sheet'!$AY$12</f>
        <v>1646</v>
      </c>
      <c r="H52" s="45">
        <f>'Wheat Annual Balance Sheet'!$AY$13</f>
        <v>845</v>
      </c>
      <c r="I52" s="45">
        <f>'Wheat Annual Balance Sheet'!$AY$14</f>
        <v>95</v>
      </c>
      <c r="J52" s="45">
        <f>'Wheat Annual Balance Sheet'!$AY$15</f>
        <v>2587</v>
      </c>
      <c r="K52" s="45">
        <f>'Wheat Annual Balance Sheet'!$AY$17</f>
        <v>58</v>
      </c>
      <c r="L52" s="45">
        <f>'Wheat Annual Balance Sheet'!$AY$18</f>
        <v>972</v>
      </c>
      <c r="M52" s="45">
        <f>'Wheat Annual Balance Sheet'!$AY$19</f>
        <v>59</v>
      </c>
      <c r="N52" s="45">
        <f>'Wheat Annual Balance Sheet'!$AY$20</f>
        <v>1088</v>
      </c>
      <c r="O52" s="45">
        <f>'Wheat Annual Balance Sheet'!$AY$22</f>
        <v>800</v>
      </c>
      <c r="P52" s="45">
        <f>'Wheat Annual Balance Sheet'!$AY$23</f>
        <v>0</v>
      </c>
      <c r="Q52" s="45">
        <f>'Wheat Annual Balance Sheet'!$AY$24</f>
        <v>800</v>
      </c>
      <c r="R52" s="45">
        <f>'Wheat Annual Balance Sheet'!$AY$26</f>
        <v>1888</v>
      </c>
      <c r="S52" s="45">
        <f>'Wheat Annual Balance Sheet'!$AY$28</f>
        <v>698</v>
      </c>
      <c r="T52" s="45"/>
      <c r="U52" s="45"/>
      <c r="V52" s="45"/>
      <c r="W52" s="45"/>
      <c r="X52" s="46">
        <f>'Wheat Annual Balance Sheet'!$AY$34</f>
        <v>0.3697033898305085</v>
      </c>
      <c r="Y52" s="47">
        <f>'Wheat Annual Balance Sheet'!$AY$36</f>
        <v>7.63</v>
      </c>
      <c r="Z52" s="47">
        <f>'Wheat Annual Balance Sheet'!$AY$37</f>
        <v>0</v>
      </c>
      <c r="AA52" s="47">
        <f>'Wheat Annual Balance Sheet'!$AY$38</f>
        <v>0</v>
      </c>
      <c r="AB52" s="48">
        <f>'Wheat Annual Balance Sheet'!$AY$39</f>
        <v>0</v>
      </c>
      <c r="AC52" s="47">
        <f>$AI$104+($AI$105*AD52)</f>
        <v>47.632327994315574</v>
      </c>
      <c r="AD52" s="49">
        <v>2021</v>
      </c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2:42" ht="14.25">
      <c r="B53" s="104">
        <v>22</v>
      </c>
      <c r="C53" s="50">
        <f>'Wheat Annual Balance Sheet'!$AZ$8</f>
        <v>45.7</v>
      </c>
      <c r="D53" s="50">
        <f>'Wheat Annual Balance Sheet'!$AZ$9</f>
        <v>35.5</v>
      </c>
      <c r="E53" s="50">
        <f>'Wheat Annual Balance Sheet'!$AZ$47</f>
        <v>23.8</v>
      </c>
      <c r="F53" s="50">
        <f>'Wheat Annual Balance Sheet'!$AZ$10</f>
        <v>46.5</v>
      </c>
      <c r="G53" s="51">
        <f>'Wheat Annual Balance Sheet'!$AZ$12</f>
        <v>1650</v>
      </c>
      <c r="H53" s="51">
        <f>'Wheat Annual Balance Sheet'!$AZ$13</f>
        <v>698</v>
      </c>
      <c r="I53" s="51">
        <f>'Wheat Annual Balance Sheet'!$AZ$14</f>
        <v>120</v>
      </c>
      <c r="J53" s="51">
        <f>'Wheat Annual Balance Sheet'!$AZ$15</f>
        <v>2468</v>
      </c>
      <c r="K53" s="51">
        <f>'Wheat Annual Balance Sheet'!$AZ$17</f>
        <v>69</v>
      </c>
      <c r="L53" s="51">
        <f>'Wheat Annual Balance Sheet'!$AZ$18</f>
        <v>977</v>
      </c>
      <c r="M53" s="51">
        <f>'Wheat Annual Balance Sheet'!$AZ$19</f>
        <v>80</v>
      </c>
      <c r="N53" s="51">
        <f>'Wheat Annual Balance Sheet'!$AZ$20</f>
        <v>1126</v>
      </c>
      <c r="O53" s="51">
        <f>'Wheat Annual Balance Sheet'!$AZ$22</f>
        <v>775</v>
      </c>
      <c r="P53" s="51">
        <f>'Wheat Annual Balance Sheet'!$AZ$23</f>
        <v>0</v>
      </c>
      <c r="Q53" s="51">
        <f>'Wheat Annual Balance Sheet'!$AZ$24</f>
        <v>775</v>
      </c>
      <c r="R53" s="51">
        <f>'Wheat Annual Balance Sheet'!$AZ$26</f>
        <v>1901</v>
      </c>
      <c r="S53" s="51">
        <f>'Wheat Annual Balance Sheet'!$AZ$28</f>
        <v>567</v>
      </c>
      <c r="T53" s="51"/>
      <c r="U53" s="51"/>
      <c r="V53" s="51"/>
      <c r="W53" s="51"/>
      <c r="X53" s="52">
        <f>'Wheat Annual Balance Sheet'!$AZ$34</f>
        <v>0.29826407154129403</v>
      </c>
      <c r="Y53" s="53">
        <f>'Wheat Annual Balance Sheet'!$AZ$36</f>
        <v>9.1</v>
      </c>
      <c r="Z53" s="53">
        <f>'Wheat Annual Balance Sheet'!$AZ$37</f>
        <v>0</v>
      </c>
      <c r="AA53" s="53">
        <f>'Wheat Annual Balance Sheet'!$AZ$38</f>
        <v>0</v>
      </c>
      <c r="AB53" s="54">
        <f>'Wheat Annual Balance Sheet'!$AZ$39</f>
        <v>0</v>
      </c>
      <c r="AC53" s="53">
        <f>$AI$104+($AI$105*AD53)</f>
        <v>47.98062250322482</v>
      </c>
      <c r="AD53" s="55">
        <v>2022</v>
      </c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</cp:lastModifiedBy>
  <dcterms:created xsi:type="dcterms:W3CDTF">2004-04-28T19:44:33Z</dcterms:created>
  <dcterms:modified xsi:type="dcterms:W3CDTF">2023-01-12T17:56:23Z</dcterms:modified>
  <cp:category/>
  <cp:version/>
  <cp:contentType/>
  <cp:contentStatus/>
</cp:coreProperties>
</file>