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ksuemailprod-my.sharepoint.com/personal/robinreid_ksu_edu/Documents/Docs/Decision Tool Updates/Grain Seasonality/Sept. 2025 update/"/>
    </mc:Choice>
  </mc:AlternateContent>
  <xr:revisionPtr revIDLastSave="133" documentId="8_{8EDEF074-7BE2-4A06-9FEE-D3D5CF7FB133}" xr6:coauthVersionLast="47" xr6:coauthVersionMax="47" xr10:uidLastSave="{637E4D1F-2103-449E-8657-135F57F76B29}"/>
  <bookViews>
    <workbookView xWindow="-28920" yWindow="-120" windowWidth="29040" windowHeight="15720" xr2:uid="{00000000-000D-0000-FFFF-FFFF00000000}"/>
  </bookViews>
  <sheets>
    <sheet name="Introduction" sheetId="9" r:id="rId1"/>
    <sheet name="Seasonality Graphs" sheetId="3" r:id="rId2"/>
    <sheet name="Current Year" sheetId="8" state="hidden"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Introduction!$A$1:$M$53</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4" i="3" l="1"/>
  <c r="S94" i="3"/>
  <c r="R94" i="3"/>
  <c r="T64" i="3"/>
  <c r="S64" i="3"/>
  <c r="R64" i="3"/>
  <c r="T92" i="3"/>
  <c r="S92" i="3"/>
  <c r="R92" i="3"/>
  <c r="R87" i="3"/>
  <c r="R91" i="3"/>
  <c r="S91" i="3"/>
  <c r="T91" i="3"/>
  <c r="R86" i="3"/>
  <c r="R90" i="3"/>
  <c r="T90" i="3"/>
  <c r="S90" i="3"/>
  <c r="T89" i="3" l="1"/>
  <c r="S89" i="3"/>
  <c r="R89" i="3"/>
  <c r="T88" i="3"/>
  <c r="S88" i="3"/>
  <c r="R88" i="3"/>
  <c r="T87" i="3" l="1"/>
  <c r="S87" i="3"/>
  <c r="T86" i="3" l="1"/>
  <c r="S86" i="3"/>
  <c r="T85" i="3" l="1"/>
  <c r="S85" i="3"/>
  <c r="R85" i="3"/>
  <c r="B16" i="8" l="1"/>
  <c r="C15" i="8" s="1"/>
  <c r="C5" i="8" l="1"/>
  <c r="C9" i="8"/>
  <c r="C6" i="8"/>
  <c r="C10" i="8"/>
  <c r="C14" i="8"/>
  <c r="C7" i="8"/>
  <c r="C11" i="8"/>
  <c r="C8" i="8"/>
  <c r="C12" i="8"/>
  <c r="C4" i="8"/>
  <c r="C13" i="8"/>
  <c r="T84" i="3"/>
  <c r="S84" i="3"/>
  <c r="R84" i="3"/>
  <c r="R80" i="3"/>
  <c r="F16" i="8" l="1"/>
  <c r="G6" i="8" l="1"/>
  <c r="G10" i="8"/>
  <c r="G14" i="8"/>
  <c r="G5" i="8"/>
  <c r="G13" i="8"/>
  <c r="G7" i="8"/>
  <c r="G11" i="8"/>
  <c r="G4" i="8"/>
  <c r="G9" i="8"/>
  <c r="G15" i="8"/>
  <c r="G8" i="8"/>
  <c r="G12" i="8"/>
  <c r="J16" i="8"/>
  <c r="D16" i="8"/>
  <c r="E15" i="8" s="1"/>
  <c r="K5" i="8" l="1"/>
  <c r="K9" i="8"/>
  <c r="K13" i="8"/>
  <c r="K11" i="8"/>
  <c r="K15" i="8"/>
  <c r="K12" i="8"/>
  <c r="K4" i="8"/>
  <c r="K6" i="8"/>
  <c r="K10" i="8"/>
  <c r="K14" i="8"/>
  <c r="K7" i="8"/>
  <c r="K8" i="8"/>
  <c r="E5" i="8"/>
  <c r="E9" i="8"/>
  <c r="E13" i="8"/>
  <c r="E6" i="8"/>
  <c r="E10" i="8"/>
  <c r="E14" i="8"/>
  <c r="E7" i="8"/>
  <c r="E11" i="8"/>
  <c r="E8" i="8"/>
  <c r="E12" i="8"/>
  <c r="E4" i="8"/>
  <c r="M67" i="3"/>
  <c r="L67" i="3"/>
  <c r="K67" i="3"/>
  <c r="J67" i="3"/>
  <c r="I67" i="3"/>
  <c r="H67" i="3"/>
  <c r="G67" i="3"/>
  <c r="F67" i="3"/>
  <c r="E67" i="3"/>
  <c r="D67" i="3"/>
  <c r="C67" i="3"/>
  <c r="B67"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8" i="3"/>
  <c r="T69" i="3"/>
  <c r="T70" i="3"/>
  <c r="T71" i="3"/>
  <c r="T72" i="3"/>
  <c r="T73" i="3"/>
  <c r="T74" i="3"/>
  <c r="T75" i="3"/>
  <c r="T76" i="3"/>
  <c r="T77" i="3"/>
  <c r="T78" i="3"/>
  <c r="T79" i="3"/>
  <c r="T80" i="3"/>
  <c r="T81" i="3"/>
  <c r="T82" i="3"/>
  <c r="T83" i="3"/>
  <c r="S68" i="3"/>
  <c r="S69" i="3"/>
  <c r="S70" i="3"/>
  <c r="S71" i="3"/>
  <c r="S72" i="3"/>
  <c r="S73" i="3"/>
  <c r="S74" i="3"/>
  <c r="S75" i="3"/>
  <c r="S76" i="3"/>
  <c r="S77" i="3"/>
  <c r="S78" i="3"/>
  <c r="S79" i="3"/>
  <c r="S80" i="3"/>
  <c r="S81" i="3"/>
  <c r="S82" i="3"/>
  <c r="S83" i="3"/>
  <c r="R68" i="3"/>
  <c r="R69" i="3"/>
  <c r="R70" i="3"/>
  <c r="R71" i="3"/>
  <c r="R72" i="3"/>
  <c r="R73" i="3"/>
  <c r="R74" i="3"/>
  <c r="R75" i="3"/>
  <c r="R76" i="3"/>
  <c r="R77" i="3"/>
  <c r="R78" i="3"/>
  <c r="R79" i="3"/>
  <c r="R81" i="3"/>
  <c r="R82" i="3"/>
  <c r="R83" i="3"/>
  <c r="F1" i="7" l="1"/>
  <c r="F1" i="6"/>
  <c r="F1" i="5"/>
  <c r="G1" i="7"/>
  <c r="G1" i="6"/>
  <c r="G1" i="5"/>
  <c r="L1" i="6"/>
  <c r="L1" i="7"/>
  <c r="L1" i="5"/>
  <c r="Z25" i="3" l="1"/>
  <c r="Z26" i="3"/>
  <c r="L1" i="2"/>
  <c r="G1" i="2"/>
  <c r="Z29" i="3"/>
  <c r="Z30" i="3"/>
  <c r="Z31" i="3"/>
  <c r="F1" i="2"/>
  <c r="Z33" i="3"/>
  <c r="Z24" i="3"/>
  <c r="F35" i="3"/>
  <c r="F65" i="3" s="1"/>
  <c r="C35" i="3"/>
  <c r="C65"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E1" i="7"/>
  <c r="E1" i="6"/>
  <c r="E1" i="5"/>
  <c r="I1" i="2"/>
  <c r="I1" i="6"/>
  <c r="I1" i="7"/>
  <c r="I1" i="5"/>
  <c r="D63" i="3" l="1"/>
  <c r="C63" i="3"/>
  <c r="B63" i="3"/>
  <c r="M62" i="3"/>
  <c r="M63" i="3"/>
  <c r="L63" i="3"/>
  <c r="H63" i="3"/>
  <c r="F63" i="3"/>
  <c r="E63" i="3"/>
  <c r="K63" i="3"/>
  <c r="I63" i="3"/>
  <c r="G63" i="3"/>
  <c r="J63" i="3"/>
  <c r="M61" i="3"/>
  <c r="I62" i="3"/>
  <c r="G62" i="3"/>
  <c r="B62" i="3"/>
  <c r="L62" i="3"/>
  <c r="D62" i="3"/>
  <c r="K62" i="3"/>
  <c r="H62" i="3"/>
  <c r="C62" i="3"/>
  <c r="J62" i="3"/>
  <c r="F62" i="3"/>
  <c r="E62" i="3"/>
  <c r="E61" i="3"/>
  <c r="C61" i="3"/>
  <c r="B61" i="3"/>
  <c r="B60" i="3"/>
  <c r="L61" i="3"/>
  <c r="J61" i="3"/>
  <c r="H61" i="3"/>
  <c r="F61" i="3"/>
  <c r="D61" i="3"/>
  <c r="I61" i="3"/>
  <c r="G61" i="3"/>
  <c r="K61" i="3"/>
  <c r="H60" i="3"/>
  <c r="G60" i="3"/>
  <c r="K60" i="3"/>
  <c r="E60" i="3"/>
  <c r="C60" i="3"/>
  <c r="J60" i="3"/>
  <c r="F60" i="3"/>
  <c r="D60" i="3"/>
  <c r="I60" i="3"/>
  <c r="M60" i="3"/>
  <c r="B59" i="3"/>
  <c r="L60" i="3"/>
  <c r="D59" i="3"/>
  <c r="M59" i="3"/>
  <c r="B58" i="3"/>
  <c r="J59" i="3"/>
  <c r="L59" i="3"/>
  <c r="K59" i="3"/>
  <c r="I59" i="3"/>
  <c r="H59" i="3"/>
  <c r="G59" i="3"/>
  <c r="F59" i="3"/>
  <c r="E59" i="3"/>
  <c r="C59" i="3"/>
  <c r="C58" i="3"/>
  <c r="M57" i="3"/>
  <c r="K58" i="3"/>
  <c r="F58" i="3"/>
  <c r="M58" i="3"/>
  <c r="L58" i="3"/>
  <c r="J58" i="3"/>
  <c r="E58" i="3"/>
  <c r="I58" i="3"/>
  <c r="H58" i="3"/>
  <c r="G58" i="3"/>
  <c r="D58" i="3"/>
  <c r="L57" i="3"/>
  <c r="H57" i="3"/>
  <c r="D57" i="3"/>
  <c r="K57" i="3"/>
  <c r="G57" i="3"/>
  <c r="C57" i="3"/>
  <c r="J57" i="3"/>
  <c r="F57" i="3"/>
  <c r="B57" i="3"/>
  <c r="I57" i="3"/>
  <c r="E57" i="3"/>
  <c r="B56" i="3"/>
  <c r="G56" i="3"/>
  <c r="M56" i="3"/>
  <c r="I56" i="3"/>
  <c r="E56" i="3"/>
  <c r="C56" i="3"/>
  <c r="F56" i="3"/>
  <c r="L56" i="3"/>
  <c r="H56" i="3"/>
  <c r="D56" i="3"/>
  <c r="K56" i="3"/>
  <c r="J56" i="3"/>
  <c r="K55" i="3"/>
  <c r="I55" i="3"/>
  <c r="E55" i="3"/>
  <c r="C54" i="3"/>
  <c r="M55" i="3"/>
  <c r="H55" i="3"/>
  <c r="D55" i="3"/>
  <c r="L55" i="3"/>
  <c r="G55" i="3"/>
  <c r="K54" i="3"/>
  <c r="J55" i="3"/>
  <c r="F55" i="3"/>
  <c r="C55" i="3"/>
  <c r="B55" i="3"/>
  <c r="B38" i="3"/>
  <c r="M54" i="3"/>
  <c r="L54" i="3"/>
  <c r="G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J49" i="3"/>
  <c r="F49" i="3"/>
  <c r="L48" i="3"/>
  <c r="H48" i="3"/>
  <c r="D48" i="3"/>
  <c r="I48" i="3"/>
  <c r="M49" i="3"/>
  <c r="I49" i="3"/>
  <c r="E49" i="3"/>
  <c r="K48" i="3"/>
  <c r="G48" i="3"/>
  <c r="C48" i="3"/>
  <c r="M48" i="3"/>
  <c r="L49" i="3"/>
  <c r="H49" i="3"/>
  <c r="D49" i="3"/>
  <c r="B49" i="3"/>
  <c r="J48" i="3"/>
  <c r="F48" i="3"/>
  <c r="K49" i="3"/>
  <c r="G49" i="3"/>
  <c r="C49" i="3"/>
  <c r="E48" i="3"/>
  <c r="B48" i="3"/>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D25" i="3" l="1"/>
  <c r="D28" i="3"/>
  <c r="D31" i="3"/>
  <c r="L28" i="3"/>
  <c r="L31" i="3"/>
  <c r="L25" i="3"/>
  <c r="N31" i="3"/>
  <c r="N28" i="3"/>
  <c r="N25" i="3"/>
  <c r="C25" i="3"/>
  <c r="C31" i="3"/>
  <c r="C28" i="3"/>
  <c r="H31" i="3"/>
  <c r="H28" i="3"/>
  <c r="H25" i="3"/>
  <c r="G31" i="3"/>
  <c r="G28" i="3"/>
  <c r="G25" i="3"/>
  <c r="K25" i="3"/>
  <c r="K31" i="3"/>
  <c r="K28" i="3"/>
  <c r="E25" i="3"/>
  <c r="E28" i="3"/>
  <c r="E31" i="3"/>
  <c r="I25" i="3"/>
  <c r="I31" i="3"/>
  <c r="I28" i="3"/>
  <c r="M28" i="3"/>
  <c r="M31" i="3"/>
  <c r="M25" i="3"/>
  <c r="F28" i="3"/>
  <c r="F31" i="3"/>
  <c r="F25" i="3"/>
  <c r="J25" i="3"/>
  <c r="J31" i="3"/>
  <c r="J28" i="3"/>
  <c r="P63" i="3"/>
  <c r="O63" i="3"/>
  <c r="N63" i="3"/>
  <c r="N93" i="3" s="1"/>
  <c r="N62" i="3"/>
  <c r="N92" i="3" s="1"/>
  <c r="O62" i="3"/>
  <c r="P62" i="3"/>
  <c r="N61" i="3"/>
  <c r="N91" i="3" s="1"/>
  <c r="P61" i="3"/>
  <c r="O61" i="3"/>
  <c r="P60" i="3"/>
  <c r="O60" i="3"/>
  <c r="N60" i="3"/>
  <c r="D90" i="3" s="1"/>
  <c r="N59" i="3"/>
  <c r="O59" i="3"/>
  <c r="P59" i="3"/>
  <c r="O58" i="3"/>
  <c r="P58" i="3"/>
  <c r="N58" i="3"/>
  <c r="N88" i="3" s="1"/>
  <c r="P57" i="3"/>
  <c r="N57" i="3"/>
  <c r="K87" i="3" s="1"/>
  <c r="O57" i="3"/>
  <c r="N56" i="3"/>
  <c r="G86" i="3" s="1"/>
  <c r="P48" i="3"/>
  <c r="P50" i="3"/>
  <c r="P44" i="3"/>
  <c r="P46" i="3"/>
  <c r="P52" i="3"/>
  <c r="P38" i="3"/>
  <c r="O56" i="3"/>
  <c r="P56" i="3"/>
  <c r="P42" i="3"/>
  <c r="P43" i="3"/>
  <c r="P54" i="3"/>
  <c r="P39" i="3"/>
  <c r="P45" i="3"/>
  <c r="P47" i="3"/>
  <c r="P51" i="3"/>
  <c r="P53" i="3"/>
  <c r="P40" i="3"/>
  <c r="P41" i="3"/>
  <c r="P49" i="3"/>
  <c r="P55" i="3"/>
  <c r="N55" i="3"/>
  <c r="B85" i="3" s="1"/>
  <c r="O55" i="3"/>
  <c r="N54" i="3"/>
  <c r="B84" i="3" s="1"/>
  <c r="O54" i="3"/>
  <c r="N51" i="3"/>
  <c r="G81" i="3" s="1"/>
  <c r="O53" i="3"/>
  <c r="O52" i="3"/>
  <c r="N48" i="3"/>
  <c r="H78" i="3" s="1"/>
  <c r="O49" i="3"/>
  <c r="O47" i="3"/>
  <c r="O48" i="3"/>
  <c r="O46" i="3"/>
  <c r="N49" i="3"/>
  <c r="C79" i="3" s="1"/>
  <c r="O44" i="3"/>
  <c r="N46" i="3"/>
  <c r="L76" i="3" s="1"/>
  <c r="N47" i="3"/>
  <c r="M77" i="3" s="1"/>
  <c r="O45" i="3"/>
  <c r="O41" i="3"/>
  <c r="N45" i="3"/>
  <c r="G75" i="3" s="1"/>
  <c r="N44" i="3"/>
  <c r="J74" i="3" s="1"/>
  <c r="N52" i="3"/>
  <c r="K82" i="3" s="1"/>
  <c r="N41" i="3"/>
  <c r="B71" i="3" s="1"/>
  <c r="N43" i="3"/>
  <c r="K73" i="3" s="1"/>
  <c r="N42" i="3"/>
  <c r="G72" i="3" s="1"/>
  <c r="O42" i="3"/>
  <c r="O43" i="3"/>
  <c r="N39" i="3"/>
  <c r="F69" i="3" s="1"/>
  <c r="O39" i="3"/>
  <c r="N40" i="3"/>
  <c r="G70" i="3" s="1"/>
  <c r="N38" i="3"/>
  <c r="B68" i="3" s="1"/>
  <c r="O40" i="3"/>
  <c r="O38" i="3"/>
  <c r="N53" i="3"/>
  <c r="E83" i="3" s="1"/>
  <c r="O51" i="3"/>
  <c r="O50" i="3"/>
  <c r="N50" i="3"/>
  <c r="B80" i="3" s="1"/>
  <c r="B92" i="3" l="1"/>
  <c r="F93" i="3"/>
  <c r="B93" i="3"/>
  <c r="J93" i="3"/>
  <c r="K93" i="3"/>
  <c r="D93" i="3"/>
  <c r="G93" i="3"/>
  <c r="M93" i="3"/>
  <c r="H93" i="3"/>
  <c r="L93" i="3"/>
  <c r="I93" i="3"/>
  <c r="E93" i="3"/>
  <c r="C93" i="3"/>
  <c r="Q63" i="3"/>
  <c r="Q62" i="3"/>
  <c r="M91" i="3"/>
  <c r="B91" i="3"/>
  <c r="K92" i="3"/>
  <c r="I92" i="3"/>
  <c r="L92" i="3"/>
  <c r="D92" i="3"/>
  <c r="G92" i="3"/>
  <c r="H92" i="3"/>
  <c r="C92" i="3"/>
  <c r="M92" i="3"/>
  <c r="J92" i="3"/>
  <c r="E92" i="3"/>
  <c r="F92" i="3"/>
  <c r="C91" i="3"/>
  <c r="F91" i="3"/>
  <c r="K91" i="3"/>
  <c r="G91" i="3"/>
  <c r="I91" i="3"/>
  <c r="J91" i="3"/>
  <c r="Q60" i="3"/>
  <c r="D91" i="3"/>
  <c r="L91" i="3"/>
  <c r="H91" i="3"/>
  <c r="E91" i="3"/>
  <c r="B90" i="3"/>
  <c r="Q61" i="3"/>
  <c r="I90" i="3"/>
  <c r="C90" i="3"/>
  <c r="K90" i="3"/>
  <c r="E90" i="3"/>
  <c r="J90" i="3"/>
  <c r="F90" i="3"/>
  <c r="H90" i="3"/>
  <c r="N90" i="3"/>
  <c r="L90" i="3"/>
  <c r="G90" i="3"/>
  <c r="M90" i="3"/>
  <c r="N89" i="3"/>
  <c r="B89" i="3"/>
  <c r="Q59" i="3"/>
  <c r="E89" i="3"/>
  <c r="M89" i="3"/>
  <c r="B88" i="3"/>
  <c r="F89" i="3"/>
  <c r="G89" i="3"/>
  <c r="L89" i="3"/>
  <c r="D89" i="3"/>
  <c r="K89" i="3"/>
  <c r="C89" i="3"/>
  <c r="I89" i="3"/>
  <c r="J89" i="3"/>
  <c r="H89" i="3"/>
  <c r="Q58" i="3"/>
  <c r="G88" i="3"/>
  <c r="D88" i="3"/>
  <c r="K88" i="3"/>
  <c r="F88" i="3"/>
  <c r="L88" i="3"/>
  <c r="M88" i="3"/>
  <c r="J88" i="3"/>
  <c r="E88" i="3"/>
  <c r="I88" i="3"/>
  <c r="B87" i="3"/>
  <c r="C88" i="3"/>
  <c r="H88" i="3"/>
  <c r="Q57" i="3"/>
  <c r="E87" i="3"/>
  <c r="B86" i="3"/>
  <c r="M87" i="3"/>
  <c r="J87" i="3"/>
  <c r="L87" i="3"/>
  <c r="C86" i="3"/>
  <c r="I87" i="3"/>
  <c r="C87" i="3"/>
  <c r="D87" i="3"/>
  <c r="G87" i="3"/>
  <c r="F87" i="3"/>
  <c r="H87" i="3"/>
  <c r="Q56" i="3"/>
  <c r="E86" i="3"/>
  <c r="H86" i="3"/>
  <c r="M86" i="3"/>
  <c r="I86" i="3"/>
  <c r="L86" i="3"/>
  <c r="F86" i="3"/>
  <c r="J86" i="3"/>
  <c r="D86" i="3"/>
  <c r="K86" i="3"/>
  <c r="C85" i="3"/>
  <c r="E85" i="3"/>
  <c r="F85" i="3"/>
  <c r="G85" i="3"/>
  <c r="D85" i="3"/>
  <c r="K85" i="3"/>
  <c r="I85" i="3"/>
  <c r="M85" i="3"/>
  <c r="H85" i="3"/>
  <c r="J85" i="3"/>
  <c r="L85" i="3"/>
  <c r="Q55" i="3"/>
  <c r="L84" i="3"/>
  <c r="K84" i="3"/>
  <c r="M84" i="3"/>
  <c r="J84" i="3"/>
  <c r="D84" i="3"/>
  <c r="F84" i="3"/>
  <c r="E84" i="3"/>
  <c r="G84" i="3"/>
  <c r="Q54" i="3"/>
  <c r="I84" i="3"/>
  <c r="H84" i="3"/>
  <c r="C84" i="3"/>
  <c r="B83" i="3"/>
  <c r="B81" i="3"/>
  <c r="M81" i="3"/>
  <c r="E81" i="3"/>
  <c r="C81" i="3"/>
  <c r="H81" i="3"/>
  <c r="F81" i="3"/>
  <c r="K81" i="3"/>
  <c r="Q51" i="3"/>
  <c r="I81" i="3"/>
  <c r="J81" i="3"/>
  <c r="D81" i="3"/>
  <c r="L81" i="3"/>
  <c r="B69" i="3"/>
  <c r="K77" i="3"/>
  <c r="E77" i="3"/>
  <c r="H69" i="3"/>
  <c r="D69" i="3"/>
  <c r="I82" i="3"/>
  <c r="J82" i="3"/>
  <c r="J70" i="3"/>
  <c r="I69" i="3"/>
  <c r="J76" i="3"/>
  <c r="H71" i="3"/>
  <c r="E78" i="3"/>
  <c r="G77" i="3"/>
  <c r="M78" i="3"/>
  <c r="F77" i="3"/>
  <c r="L78" i="3"/>
  <c r="F78" i="3"/>
  <c r="M83" i="3"/>
  <c r="L83" i="3"/>
  <c r="Q46" i="3"/>
  <c r="I78" i="3"/>
  <c r="B78" i="3"/>
  <c r="C77" i="3"/>
  <c r="K78" i="3"/>
  <c r="D78" i="3"/>
  <c r="G78" i="3"/>
  <c r="I77" i="3"/>
  <c r="H77" i="3"/>
  <c r="B77" i="3"/>
  <c r="F71" i="3"/>
  <c r="J79" i="3"/>
  <c r="F79" i="3"/>
  <c r="Q49" i="3"/>
  <c r="G69" i="3"/>
  <c r="L69" i="3"/>
  <c r="J77" i="3"/>
  <c r="D77" i="3"/>
  <c r="L77" i="3"/>
  <c r="C71" i="3"/>
  <c r="C78" i="3"/>
  <c r="J78" i="3"/>
  <c r="I71" i="3"/>
  <c r="Q47" i="3"/>
  <c r="Q48" i="3"/>
  <c r="L72" i="3"/>
  <c r="H74" i="3"/>
  <c r="Q44" i="3"/>
  <c r="B74" i="3"/>
  <c r="E82" i="3"/>
  <c r="E74" i="3"/>
  <c r="E72" i="3"/>
  <c r="F72" i="3"/>
  <c r="B70" i="3"/>
  <c r="C70" i="3"/>
  <c r="C72" i="3"/>
  <c r="F76" i="3"/>
  <c r="J72" i="3"/>
  <c r="D74" i="3"/>
  <c r="F70" i="3"/>
  <c r="L70" i="3"/>
  <c r="K76" i="3"/>
  <c r="Q52" i="3"/>
  <c r="D76" i="3"/>
  <c r="M76" i="3"/>
  <c r="G82" i="3"/>
  <c r="B76" i="3"/>
  <c r="H76" i="3"/>
  <c r="C82" i="3"/>
  <c r="G76" i="3"/>
  <c r="I76" i="3"/>
  <c r="C76" i="3"/>
  <c r="H82" i="3"/>
  <c r="E76" i="3"/>
  <c r="F82" i="3"/>
  <c r="M82" i="3"/>
  <c r="L82" i="3"/>
  <c r="D82" i="3"/>
  <c r="B82" i="3"/>
  <c r="L79" i="3"/>
  <c r="H79" i="3"/>
  <c r="B79" i="3"/>
  <c r="K79" i="3"/>
  <c r="D79" i="3"/>
  <c r="M79" i="3"/>
  <c r="I79" i="3"/>
  <c r="E79" i="3"/>
  <c r="G79" i="3"/>
  <c r="Q41" i="3"/>
  <c r="H72" i="3"/>
  <c r="M74" i="3"/>
  <c r="I74" i="3"/>
  <c r="D72" i="3"/>
  <c r="I72" i="3"/>
  <c r="K74" i="3"/>
  <c r="Q38" i="3"/>
  <c r="B72" i="3"/>
  <c r="Q42" i="3"/>
  <c r="M72" i="3"/>
  <c r="F74" i="3"/>
  <c r="L74" i="3"/>
  <c r="K72" i="3"/>
  <c r="G74" i="3"/>
  <c r="C74" i="3"/>
  <c r="C75" i="3"/>
  <c r="H75" i="3"/>
  <c r="E73" i="3"/>
  <c r="Q45" i="3"/>
  <c r="I75" i="3"/>
  <c r="C73" i="3"/>
  <c r="B73" i="3"/>
  <c r="M75" i="3"/>
  <c r="G68" i="3"/>
  <c r="D75" i="3"/>
  <c r="J75" i="3"/>
  <c r="F75" i="3"/>
  <c r="E75" i="3"/>
  <c r="L75" i="3"/>
  <c r="B75" i="3"/>
  <c r="K75" i="3"/>
  <c r="E71" i="3"/>
  <c r="E70" i="3"/>
  <c r="I70" i="3"/>
  <c r="G71" i="3"/>
  <c r="J71" i="3"/>
  <c r="M69" i="3"/>
  <c r="M71" i="3"/>
  <c r="Q39" i="3"/>
  <c r="K71" i="3"/>
  <c r="H70" i="3"/>
  <c r="J69" i="3"/>
  <c r="C69" i="3"/>
  <c r="E69" i="3"/>
  <c r="L71" i="3"/>
  <c r="D70" i="3"/>
  <c r="K69" i="3"/>
  <c r="M70" i="3"/>
  <c r="K70" i="3"/>
  <c r="D71" i="3"/>
  <c r="Q40" i="3"/>
  <c r="Q43" i="3"/>
  <c r="M68" i="3"/>
  <c r="I73" i="3"/>
  <c r="G73" i="3"/>
  <c r="D73" i="3"/>
  <c r="J73" i="3"/>
  <c r="F73" i="3"/>
  <c r="C68" i="3"/>
  <c r="L73" i="3"/>
  <c r="M73" i="3"/>
  <c r="H73" i="3"/>
  <c r="K68" i="3"/>
  <c r="H68" i="3"/>
  <c r="L68" i="3"/>
  <c r="J68" i="3"/>
  <c r="F68" i="3"/>
  <c r="I68" i="3"/>
  <c r="D68" i="3"/>
  <c r="E68" i="3"/>
  <c r="K80" i="3"/>
  <c r="I80" i="3"/>
  <c r="H80" i="3"/>
  <c r="I83" i="3"/>
  <c r="C83" i="3"/>
  <c r="D83" i="3"/>
  <c r="F83" i="3"/>
  <c r="K83" i="3"/>
  <c r="G83" i="3"/>
  <c r="H83" i="3"/>
  <c r="J83" i="3"/>
  <c r="Q53" i="3"/>
  <c r="Q50" i="3"/>
  <c r="M80" i="3"/>
  <c r="J80" i="3"/>
  <c r="E80" i="3"/>
  <c r="G80" i="3"/>
  <c r="C80" i="3"/>
  <c r="D80" i="3"/>
  <c r="L80" i="3"/>
  <c r="F80" i="3"/>
  <c r="C29" i="3" l="1"/>
  <c r="C26" i="3"/>
  <c r="C32" i="3"/>
  <c r="C96" i="3"/>
  <c r="O93" i="3"/>
  <c r="O92" i="3"/>
  <c r="P93" i="3"/>
  <c r="F26" i="3"/>
  <c r="F29" i="3"/>
  <c r="F32" i="3"/>
  <c r="F96" i="3"/>
  <c r="F97" i="3"/>
  <c r="F95" i="3"/>
  <c r="F98" i="3"/>
  <c r="F99" i="3"/>
  <c r="E95" i="3"/>
  <c r="E98" i="3"/>
  <c r="E96" i="3"/>
  <c r="E97" i="3"/>
  <c r="E99" i="3"/>
  <c r="C98" i="3"/>
  <c r="D29" i="3"/>
  <c r="D32" i="3"/>
  <c r="D26" i="3"/>
  <c r="G96" i="3"/>
  <c r="G98" i="3"/>
  <c r="G99" i="3"/>
  <c r="G95" i="3"/>
  <c r="G97" i="3"/>
  <c r="J29" i="3"/>
  <c r="J32" i="3"/>
  <c r="J26" i="3"/>
  <c r="C95" i="3"/>
  <c r="D95" i="3"/>
  <c r="D98" i="3"/>
  <c r="D99" i="3"/>
  <c r="D96" i="3"/>
  <c r="D97" i="3"/>
  <c r="I26" i="3"/>
  <c r="I29" i="3"/>
  <c r="I32" i="3"/>
  <c r="L29" i="3"/>
  <c r="L26" i="3"/>
  <c r="L32" i="3"/>
  <c r="B98" i="3"/>
  <c r="B95" i="3"/>
  <c r="B96" i="3"/>
  <c r="B97" i="3"/>
  <c r="B99" i="3"/>
  <c r="L98" i="3"/>
  <c r="L95" i="3"/>
  <c r="L97" i="3"/>
  <c r="L99" i="3"/>
  <c r="L96" i="3"/>
  <c r="E26" i="3"/>
  <c r="E29" i="3"/>
  <c r="E32" i="3"/>
  <c r="J99" i="3"/>
  <c r="J96" i="3"/>
  <c r="J98" i="3"/>
  <c r="J95" i="3"/>
  <c r="J97" i="3"/>
  <c r="G29" i="3"/>
  <c r="G32" i="3"/>
  <c r="G26" i="3"/>
  <c r="N32" i="3"/>
  <c r="N29" i="3"/>
  <c r="N26" i="3"/>
  <c r="I96" i="3"/>
  <c r="I98" i="3"/>
  <c r="I99" i="3"/>
  <c r="I97" i="3"/>
  <c r="I95" i="3"/>
  <c r="C97" i="3"/>
  <c r="K29" i="3"/>
  <c r="K26" i="3"/>
  <c r="K32" i="3"/>
  <c r="H26" i="3"/>
  <c r="H29" i="3"/>
  <c r="H32" i="3"/>
  <c r="M98" i="3"/>
  <c r="M96" i="3"/>
  <c r="M99" i="3"/>
  <c r="M97" i="3"/>
  <c r="M95" i="3"/>
  <c r="M29" i="3"/>
  <c r="M32" i="3"/>
  <c r="M26" i="3"/>
  <c r="C99" i="3"/>
  <c r="K99" i="3"/>
  <c r="K98" i="3"/>
  <c r="K95" i="3"/>
  <c r="K96" i="3"/>
  <c r="K97" i="3"/>
  <c r="H96" i="3"/>
  <c r="H99" i="3"/>
  <c r="H97" i="3"/>
  <c r="H98" i="3"/>
  <c r="H95" i="3"/>
  <c r="P92" i="3"/>
  <c r="O91" i="3"/>
  <c r="O90" i="3"/>
  <c r="P91" i="3"/>
  <c r="P90" i="3"/>
  <c r="O89" i="3"/>
  <c r="P89" i="3"/>
  <c r="P88" i="3"/>
  <c r="O88" i="3"/>
  <c r="O87" i="3"/>
  <c r="N87" i="3"/>
  <c r="P87" i="3"/>
  <c r="N80" i="3"/>
  <c r="P85" i="3"/>
  <c r="N71" i="3"/>
  <c r="N84" i="3"/>
  <c r="N79" i="3"/>
  <c r="N70" i="3"/>
  <c r="N77" i="3"/>
  <c r="N69" i="3"/>
  <c r="N81" i="3"/>
  <c r="P86" i="3"/>
  <c r="O86" i="3"/>
  <c r="N86" i="3"/>
  <c r="N72" i="3"/>
  <c r="N74" i="3"/>
  <c r="N83" i="3"/>
  <c r="O85" i="3"/>
  <c r="N68" i="3"/>
  <c r="N85" i="3"/>
  <c r="N75" i="3"/>
  <c r="N73" i="3"/>
  <c r="N82" i="3"/>
  <c r="N76" i="3"/>
  <c r="N78" i="3"/>
  <c r="P84" i="3"/>
  <c r="O83" i="3"/>
  <c r="O84" i="3"/>
  <c r="O81" i="3"/>
  <c r="P81" i="3"/>
  <c r="P78" i="3"/>
  <c r="O77" i="3"/>
  <c r="O78" i="3"/>
  <c r="P77" i="3"/>
  <c r="P79" i="3"/>
  <c r="P76" i="3"/>
  <c r="P82" i="3"/>
  <c r="O82" i="3"/>
  <c r="O76" i="3"/>
  <c r="P74" i="3"/>
  <c r="P72" i="3"/>
  <c r="O79" i="3"/>
  <c r="P70" i="3"/>
  <c r="O72" i="3"/>
  <c r="O74" i="3"/>
  <c r="O73" i="3"/>
  <c r="P75" i="3"/>
  <c r="O70" i="3"/>
  <c r="O75" i="3"/>
  <c r="O71" i="3"/>
  <c r="P68" i="3"/>
  <c r="P69" i="3"/>
  <c r="P71" i="3"/>
  <c r="P73" i="3"/>
  <c r="O69" i="3"/>
  <c r="O68" i="3"/>
  <c r="P83" i="3"/>
  <c r="O80" i="3"/>
  <c r="P80" i="3"/>
  <c r="Q93" i="3" l="1"/>
  <c r="Q92" i="3"/>
  <c r="Q90" i="3"/>
  <c r="Q91" i="3"/>
  <c r="Q89" i="3"/>
  <c r="Q88" i="3"/>
  <c r="Q87" i="3"/>
  <c r="Q85" i="3"/>
  <c r="Q86" i="3"/>
  <c r="Q84" i="3"/>
  <c r="Q71" i="3"/>
  <c r="Q81" i="3"/>
  <c r="Q78" i="3"/>
  <c r="Q83" i="3"/>
  <c r="Q68" i="3"/>
  <c r="Q77" i="3"/>
  <c r="Q69" i="3"/>
  <c r="Q76" i="3"/>
  <c r="Q72" i="3"/>
  <c r="Q79" i="3"/>
  <c r="Q70" i="3"/>
  <c r="Q82" i="3"/>
  <c r="Q73" i="3"/>
  <c r="Q74" i="3"/>
  <c r="Q75" i="3"/>
  <c r="Q80" i="3"/>
</calcChain>
</file>

<file path=xl/sharedStrings.xml><?xml version="1.0" encoding="utf-8"?>
<sst xmlns="http://schemas.openxmlformats.org/spreadsheetml/2006/main" count="1726" uniqueCount="319">
  <si>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</si>
  <si>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</si>
  <si>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</si>
  <si>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</si>
  <si>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</si>
  <si>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</si>
  <si>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</si>
  <si>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</si>
  <si>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</si>
  <si>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</si>
  <si>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</si>
  <si>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</si>
  <si>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</si>
  <si>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</si>
  <si>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</si>
  <si>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</si>
  <si>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</si>
  <si>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</si>
  <si>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</si>
  <si>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</si>
  <si>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</si>
  <si>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</si>
  <si>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</si>
  <si>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</si>
  <si>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</si>
  <si>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</si>
  <si>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</si>
  <si>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</si>
  <si>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</si>
  <si>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</si>
  <si>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</si>
  <si>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</si>
  <si>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</si>
  <si>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</si>
  <si>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</si>
  <si>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</si>
  <si>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</si>
  <si>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</si>
  <si>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</si>
  <si>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</si>
  <si>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</si>
  <si>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</si>
  <si>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</si>
  <si>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</si>
  <si>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</si>
  <si>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</si>
  <si>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</si>
  <si>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</si>
  <si>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</si>
  <si>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</si>
  <si>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</si>
  <si>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</si>
  <si>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</si>
  <si>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</si>
  <si>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</si>
  <si>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</si>
  <si>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</si>
  <si>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</si>
  <si>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</si>
  <si>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</si>
  <si>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</si>
  <si>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</si>
  <si>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</si>
  <si>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</si>
  <si>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</si>
  <si>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</si>
  <si>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</si>
  <si>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</si>
  <si>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</si>
  <si>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</si>
  <si>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</si>
  <si>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</si>
  <si>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</si>
  <si>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</si>
  <si>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</si>
  <si>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</si>
  <si>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</si>
  <si>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</si>
  <si>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</si>
  <si>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</si>
  <si>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</si>
  <si>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</si>
  <si>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</si>
  <si>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</si>
  <si>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</si>
  <si>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</si>
  <si>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</si>
  <si>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</si>
  <si>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</si>
  <si>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</si>
  <si>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</si>
  <si>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</si>
  <si>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</si>
  <si>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</si>
  <si>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</si>
  <si>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</si>
  <si>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</si>
  <si>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</si>
  <si>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</si>
  <si>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</si>
  <si>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</si>
  <si>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</si>
  <si>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</si>
  <si>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</si>
  <si>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</si>
  <si>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</si>
  <si>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</si>
  <si>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</si>
  <si>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</si>
  <si>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</si>
  <si>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</si>
  <si>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</si>
  <si>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</si>
  <si>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</si>
  <si>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</si>
  <si>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</si>
  <si>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</si>
  <si>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</si>
  <si>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</si>
  <si>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</si>
  <si>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</si>
  <si>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</si>
  <si>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</si>
  <si>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</si>
  <si>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</si>
  <si>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</si>
  <si>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</si>
  <si>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</si>
  <si>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</si>
  <si>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</si>
  <si>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</si>
  <si>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</si>
  <si>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</si>
  <si>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</si>
  <si>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</si>
  <si>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</si>
  <si>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</si>
  <si>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</si>
  <si>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</si>
  <si>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</si>
  <si>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</si>
  <si>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</si>
  <si>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</si>
  <si>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</si>
  <si>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</si>
  <si>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</si>
  <si>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</si>
  <si>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</si>
  <si>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</si>
  <si>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</si>
  <si>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</si>
  <si>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</si>
  <si>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</si>
  <si>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</si>
  <si>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</si>
  <si>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</si>
  <si>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</si>
  <si>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</si>
  <si>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</si>
  <si>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</si>
  <si>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</si>
  <si>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</si>
  <si>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</si>
  <si>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</si>
  <si>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</si>
  <si>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</si>
  <si>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</si>
  <si>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</si>
  <si>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</si>
  <si>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</si>
  <si>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</si>
  <si>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</si>
  <si>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</si>
  <si>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</si>
  <si>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</si>
  <si>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</si>
  <si>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</si>
  <si>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</si>
  <si>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</si>
  <si>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</si>
  <si>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</si>
  <si>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</si>
  <si>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</si>
  <si>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</si>
  <si>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</si>
  <si>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</si>
  <si>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</si>
  <si>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</si>
  <si>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</si>
  <si>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</si>
  <si>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</si>
  <si>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</si>
  <si>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</si>
  <si>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</si>
  <si>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</si>
  <si>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</si>
  <si>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</si>
  <si>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</si>
  <si>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</si>
  <si>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</si>
  <si>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</si>
  <si>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</si>
  <si>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</si>
  <si>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</si>
  <si>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</si>
  <si>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</si>
  <si>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</si>
  <si>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</si>
  <si>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</si>
  <si>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</si>
  <si>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</si>
  <si>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</si>
  <si>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</si>
  <si>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</si>
  <si>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</si>
  <si>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</si>
  <si>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</si>
  <si>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</si>
  <si>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</si>
  <si>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</si>
  <si>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</si>
  <si>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</si>
  <si>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</si>
  <si>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</si>
  <si>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</si>
  <si>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</si>
  <si>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</si>
  <si>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</si>
  <si>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</si>
  <si>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</si>
  <si>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</si>
  <si>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</si>
  <si>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</si>
  <si>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</si>
  <si>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</si>
  <si>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</si>
  <si>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</si>
  <si>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</si>
  <si>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</si>
  <si>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</si>
  <si>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</si>
  <si>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</si>
  <si>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</si>
  <si>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</si>
  <si>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</si>
  <si>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</si>
  <si>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</si>
  <si>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</si>
  <si>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</si>
  <si>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</si>
  <si>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</si>
  <si>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</si>
  <si>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</si>
  <si>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</si>
  <si>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</si>
  <si>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</si>
  <si>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</si>
  <si>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</si>
  <si>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</si>
  <si>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</si>
  <si>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</si>
  <si>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</si>
  <si>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</si>
  <si>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</si>
  <si>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</si>
  <si>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</si>
  <si>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</si>
  <si>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</si>
  <si>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</si>
  <si>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</si>
  <si>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</si>
  <si>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</si>
  <si>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</si>
  <si>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</si>
  <si>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</si>
  <si>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</si>
  <si>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</si>
  <si>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</si>
  <si>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</si>
  <si>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</si>
  <si>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</si>
  <si>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</si>
  <si>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</si>
  <si>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</si>
  <si>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KSU-Seasonal Grain Price</t>
  </si>
  <si>
    <t>An Excel spreadsheet to evaluate seasonality in the Kansas grain market</t>
  </si>
  <si>
    <t>INTRODUCTION</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</si>
  <si>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</si>
  <si>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</si>
  <si>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</si>
  <si>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</si>
  <si>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</si>
  <si>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</si>
  <si>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</si>
  <si>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</si>
  <si>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</si>
  <si>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</si>
  <si>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</si>
  <si>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</si>
  <si>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</si>
  <si>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</si>
  <si>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</si>
  <si>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</si>
  <si>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t>16/17</t>
  </si>
  <si>
    <t>2017/2018 Marketing Year</t>
  </si>
  <si>
    <t>17/18</t>
  </si>
  <si>
    <t>18/19</t>
  </si>
  <si>
    <t>19/20</t>
  </si>
  <si>
    <t>20/21</t>
  </si>
  <si>
    <t>21/22</t>
  </si>
  <si>
    <t xml:space="preserve">This tool shows seasonal indicies for the past 15 marketing years by Kansas crop reporting district and crop (wheat, corn, soybeans, sorghum).  Cash prices are from an average of 308 elevators across Kansas from 1998-current. </t>
  </si>
  <si>
    <r>
      <t xml:space="preserve">Be sure to </t>
    </r>
    <r>
      <rPr>
        <b/>
        <sz val="12"/>
        <rFont val="Calibri"/>
        <family val="2"/>
        <scheme val="minor"/>
      </rPr>
      <t xml:space="preserve">"Enable Content" </t>
    </r>
    <r>
      <rPr>
        <sz val="12"/>
        <rFont val="Calibri"/>
        <family val="2"/>
        <scheme val="minor"/>
      </rPr>
      <t xml:space="preserve"> for the spreadsheet to function correctly.  </t>
    </r>
  </si>
  <si>
    <t>22/23</t>
  </si>
  <si>
    <t>23/24</t>
  </si>
  <si>
    <t>24/25</t>
  </si>
  <si>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"Corn"</t>
    </r>
    <r>
      <rPr>
        <sz val="12"/>
        <rFont val="Calibri"/>
        <family val="2"/>
        <scheme val="minor"/>
      </rPr>
      <t xml:space="preserve"> to switch to wheat, soybeans, or grain sorghum.</t>
    </r>
  </si>
  <si>
    <t>25/26</t>
  </si>
  <si>
    <t>Version- 9.12.2025</t>
  </si>
  <si>
    <t>Copyright 2025 AgManager.info, K-State Department of Agricultural Economics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</si>
</sst>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8"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
      <sz val="8"/>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20">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xf numFmtId="0" fontId="3" fillId="2" borderId="0" xfId="0" applyFont="1" applyFill="1"/>
    <xf numFmtId="0" fontId="3" fillId="2" borderId="1" xfId="0" applyFont="1" applyFill="1" applyBorder="1" applyAlignment="1">
      <alignment wrapText="1"/>
    </xf>
    <xf numFmtId="0" fontId="3" fillId="2" borderId="1" xfId="0" applyFont="1" applyFill="1" applyBorder="1" applyAlignment="1">
      <alignment horizontal="center" wrapText="1"/>
    </xf>
    <xf numFmtId="0" fontId="3" fillId="2" borderId="0" xfId="0" applyFont="1" applyFill="1" applyAlignment="1">
      <alignment horizontal="center"/>
    </xf>
    <xf numFmtId="0" fontId="3" fillId="2" borderId="1" xfId="0" applyFont="1" applyFill="1" applyBorder="1"/>
    <xf numFmtId="164" fontId="0" fillId="0" borderId="0" xfId="0" applyNumberFormat="1"/>
    <xf numFmtId="0" fontId="4" fillId="0" borderId="0" xfId="0" applyFont="1"/>
    <xf numFmtId="0" fontId="5" fillId="0" borderId="0" xfId="0" applyFont="1"/>
    <xf numFmtId="0" fontId="3" fillId="0" borderId="0" xfId="0" applyFont="1"/>
    <xf numFmtId="0" fontId="2" fillId="0" borderId="0" xfId="0" applyFont="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0" fontId="0" fillId="3" borderId="2" xfId="0"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xf numFmtId="0" fontId="12" fillId="8" borderId="8" xfId="1" applyFont="1" applyFill="1" applyBorder="1"/>
    <xf numFmtId="0" fontId="12" fillId="8" borderId="6" xfId="1" applyFont="1" applyFill="1" applyBorder="1"/>
    <xf numFmtId="0" fontId="12" fillId="8" borderId="9" xfId="1" applyFont="1" applyFill="1" applyBorder="1"/>
    <xf numFmtId="0" fontId="13" fillId="8" borderId="10" xfId="1" applyFont="1" applyFill="1" applyBorder="1"/>
    <xf numFmtId="0" fontId="14" fillId="8" borderId="0" xfId="1" applyFont="1" applyFill="1"/>
    <xf numFmtId="0" fontId="15" fillId="8" borderId="0" xfId="1" applyFont="1" applyFill="1"/>
    <xf numFmtId="0" fontId="12" fillId="8" borderId="0" xfId="1" applyFont="1" applyFill="1"/>
    <xf numFmtId="0" fontId="12" fillId="8" borderId="7" xfId="1" applyFont="1" applyFill="1" applyBorder="1"/>
    <xf numFmtId="0" fontId="15" fillId="8" borderId="10" xfId="1" applyFont="1" applyFill="1" applyBorder="1"/>
    <xf numFmtId="0" fontId="16" fillId="8" borderId="0" xfId="1" applyFont="1" applyFill="1" applyAlignment="1">
      <alignment horizontal="left"/>
    </xf>
    <xf numFmtId="0" fontId="17" fillId="8" borderId="0" xfId="1" applyFont="1" applyFill="1" applyAlignment="1">
      <alignment horizontal="left"/>
    </xf>
    <xf numFmtId="0" fontId="18" fillId="8" borderId="0" xfId="1" applyFont="1" applyFill="1"/>
    <xf numFmtId="0" fontId="12" fillId="8" borderId="10" xfId="1" applyFont="1" applyFill="1" applyBorder="1" applyAlignment="1">
      <alignment horizontal="center"/>
    </xf>
    <xf numFmtId="0" fontId="21" fillId="8" borderId="0" xfId="1" applyFont="1" applyFill="1" applyAlignment="1">
      <alignment wrapText="1"/>
    </xf>
    <xf numFmtId="0" fontId="22" fillId="8" borderId="0" xfId="1" applyFont="1" applyFill="1"/>
    <xf numFmtId="0" fontId="23" fillId="8" borderId="7" xfId="1" applyFont="1" applyFill="1" applyBorder="1"/>
    <xf numFmtId="0" fontId="12" fillId="8" borderId="11" xfId="1" applyFont="1" applyFill="1" applyBorder="1"/>
    <xf numFmtId="0" fontId="12" fillId="8" borderId="5" xfId="1" applyFont="1" applyFill="1" applyBorder="1"/>
    <xf numFmtId="0" fontId="22" fillId="8" borderId="5" xfId="1" applyFont="1" applyFill="1" applyBorder="1"/>
    <xf numFmtId="0" fontId="24" fillId="8" borderId="12" xfId="1" applyFont="1" applyFill="1" applyBorder="1" applyAlignment="1">
      <alignment horizontal="right"/>
    </xf>
    <xf numFmtId="0" fontId="9" fillId="0" borderId="0" xfId="1" applyFont="1"/>
    <xf numFmtId="0" fontId="26" fillId="0" borderId="0" xfId="1" applyFont="1"/>
    <xf numFmtId="0" fontId="27" fillId="0" borderId="0" xfId="1" applyFont="1"/>
    <xf numFmtId="0" fontId="28" fillId="0" borderId="0" xfId="1" applyFont="1"/>
    <xf numFmtId="0" fontId="28" fillId="0" borderId="0" xfId="1" applyFont="1" applyAlignment="1">
      <alignment vertical="center" wrapText="1"/>
    </xf>
    <xf numFmtId="0" fontId="27" fillId="0" borderId="0" xfId="1" applyFont="1" applyAlignment="1">
      <alignment wrapText="1"/>
    </xf>
    <xf numFmtId="0" fontId="27" fillId="0" borderId="0" xfId="1" applyFont="1" applyAlignment="1">
      <alignment horizontal="center"/>
    </xf>
    <xf numFmtId="0" fontId="10" fillId="0" borderId="0" xfId="1" applyFont="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Alignment="1">
      <alignment horizontal="center"/>
    </xf>
    <xf numFmtId="0" fontId="0" fillId="0" borderId="13" xfId="0" applyBorder="1" applyAlignment="1">
      <alignment horizontal="center"/>
    </xf>
    <xf numFmtId="2" fontId="0" fillId="0" borderId="13" xfId="0" applyNumberFormat="1" applyBorder="1" applyAlignment="1">
      <alignment horizontal="center"/>
    </xf>
    <xf numFmtId="2" fontId="32" fillId="0" borderId="13" xfId="0" applyNumberFormat="1" applyFont="1" applyBorder="1" applyAlignment="1">
      <alignment horizontal="center"/>
    </xf>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2" fontId="8" fillId="7" borderId="2" xfId="0" applyNumberFormat="1" applyFont="1" applyFill="1" applyBorder="1" applyAlignment="1">
      <alignment horizontal="center"/>
    </xf>
    <xf numFmtId="165" fontId="8" fillId="7" borderId="2"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0" fontId="6" fillId="0" borderId="0" xfId="0" applyFont="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4" fontId="0" fillId="0" borderId="0" xfId="0" applyNumberFormat="1" applyAlignment="1">
      <alignment horizontal="center"/>
    </xf>
    <xf numFmtId="0" fontId="30" fillId="0" borderId="0" xfId="2" applyAlignment="1" applyProtection="1"/>
    <xf numFmtId="0" fontId="31" fillId="0" borderId="0" xfId="3" applyFont="1" applyAlignment="1" applyProtection="1"/>
    <xf numFmtId="0" fontId="27" fillId="0" borderId="0" xfId="1" applyFont="1"/>
    <xf numFmtId="0" fontId="15" fillId="8" borderId="10" xfId="1" applyFont="1" applyFill="1" applyBorder="1" applyAlignment="1">
      <alignment horizontal="left" wrapText="1"/>
    </xf>
    <xf numFmtId="0" fontId="19" fillId="8" borderId="0" xfId="1" applyFont="1" applyFill="1" applyAlignment="1">
      <alignment wrapText="1"/>
    </xf>
    <xf numFmtId="0" fontId="19" fillId="8" borderId="10" xfId="1" applyFont="1" applyFill="1" applyBorder="1" applyAlignment="1">
      <alignment wrapText="1"/>
    </xf>
    <xf numFmtId="0" fontId="20" fillId="0" borderId="0" xfId="1" applyFont="1" applyAlignment="1">
      <alignment wrapText="1"/>
    </xf>
    <xf numFmtId="0" fontId="11" fillId="0" borderId="0" xfId="1" applyFont="1" applyAlignment="1">
      <alignment wrapText="1"/>
    </xf>
    <xf numFmtId="0" fontId="24" fillId="8" borderId="5" xfId="1" applyFont="1" applyFill="1" applyBorder="1" applyAlignment="1">
      <alignment horizontal="right"/>
    </xf>
    <xf numFmtId="0" fontId="21" fillId="8" borderId="5" xfId="1" applyFont="1" applyFill="1" applyBorder="1" applyAlignment="1">
      <alignment horizontal="right"/>
    </xf>
    <xf numFmtId="14" fontId="24" fillId="8" borderId="5" xfId="1" applyNumberFormat="1" applyFont="1" applyFill="1" applyBorder="1" applyAlignment="1">
      <alignment horizontal="left"/>
    </xf>
    <xf numFmtId="0" fontId="21" fillId="8" borderId="5" xfId="1" applyFont="1" applyFill="1" applyBorder="1" applyAlignment="1">
      <alignment horizontal="left"/>
    </xf>
    <xf numFmtId="0" fontId="25" fillId="0" borderId="0" xfId="1" applyFont="1"/>
    <xf numFmtId="0" fontId="27" fillId="0" borderId="0" xfId="1" applyFont="1" applyAlignment="1">
      <alignment horizontal="left" vertical="top" wrapText="1"/>
    </xf>
    <xf numFmtId="0" fontId="28" fillId="0" borderId="0" xfId="1" applyFont="1" applyAlignment="1">
      <alignment horizontal="left" wrapText="1"/>
    </xf>
    <xf numFmtId="0" fontId="26" fillId="0" borderId="0" xfId="1" applyFont="1"/>
    <xf numFmtId="0" fontId="27" fillId="0" borderId="0" xfId="1" applyFont="1" applyAlignment="1">
      <alignment horizontal="left" vertical="center" wrapText="1"/>
    </xf>
    <xf numFmtId="0" fontId="7" fillId="3" borderId="0" xfId="0" applyFont="1" applyFill="1" applyAlignment="1" applyProtection="1">
      <alignment horizontal="center"/>
      <protection locked="0"/>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cellXfs>
  <cellStyles count="4">
    <cellStyle name="Hyperlink 2" xfId="3" xr:uid="{00000000-0005-0000-0000-000000000000}"/>
    <cellStyle name="Hyperlink_K-State Vegetative Buffer" xfId="2" xr:uid="{00000000-0005-0000-0000-000001000000}"/>
    <cellStyle name="Normal" xfId="0" builtinId="0"/>
    <cellStyle name="Normal 2" xfId="1" xr:uid="{00000000-0005-0000-0000-000003000000}"/>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Graphs'!$A$97</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'Seasonality Graphs'!$B$67:$M$67</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Graphs'!$B$97:$M$97</c:f>
              <c:numCache>
                <c:formatCode>0.0%</c:formatCode>
                <c:ptCount val="12"/>
                <c:pt idx="0">
                  <c:v>0.95060942526047298</c:v>
                </c:pt>
                <c:pt idx="1">
                  <c:v>0.96214267734090342</c:v>
                </c:pt>
                <c:pt idx="2">
                  <c:v>0.96608580784009379</c:v>
                </c:pt>
                <c:pt idx="3">
                  <c:v>0.97925651681676484</c:v>
                </c:pt>
                <c:pt idx="4">
                  <c:v>1.0001681188761216</c:v>
                </c:pt>
                <c:pt idx="5">
                  <c:v>1.0225376543337983</c:v>
                </c:pt>
                <c:pt idx="6">
                  <c:v>1.0157138997993966</c:v>
                </c:pt>
                <c:pt idx="7">
                  <c:v>1.0304635620725666</c:v>
                </c:pt>
                <c:pt idx="8">
                  <c:v>1.0422184652050825</c:v>
                </c:pt>
                <c:pt idx="9">
                  <c:v>1.0424507702088683</c:v>
                </c:pt>
                <c:pt idx="10">
                  <c:v>1.016365658997086</c:v>
                </c:pt>
                <c:pt idx="11">
                  <c:v>0.97198744324884478</c:v>
                </c:pt>
              </c:numCache>
            </c:numRef>
          </c:val>
          <c:smooth val="0"/>
          <c:extLst>
            <c:ext xmlns:c16="http://schemas.microsoft.com/office/drawing/2014/chart" uri="{C3380CC4-5D6E-409C-BE32-E72D297353CC}">
              <c16:uniqueId val="{00000000-6B07-43A6-BB80-4E78A7C2DBF8}"/>
            </c:ext>
          </c:extLst>
        </c:ser>
        <c:ser>
          <c:idx val="3"/>
          <c:order val="1"/>
          <c:tx>
            <c:v>High</c:v>
          </c:tx>
          <c:spPr>
            <a:ln w="28575" cap="rnd">
              <a:solidFill>
                <a:srgbClr val="C00000"/>
              </a:solidFill>
              <a:prstDash val="sysDot"/>
              <a:round/>
            </a:ln>
            <a:effectLst/>
          </c:spPr>
          <c:marker>
            <c:symbol val="none"/>
          </c:marker>
          <c:cat>
            <c:strRef>
              <c:f>'Seasonality Graphs'!$B$67:$M$67</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Graphs'!$B$95:$M$95</c:f>
              <c:numCache>
                <c:formatCode>0.0%</c:formatCode>
                <c:ptCount val="12"/>
                <c:pt idx="0">
                  <c:v>1.1291630439830505</c:v>
                </c:pt>
                <c:pt idx="1">
                  <c:v>1.1127495675622847</c:v>
                </c:pt>
                <c:pt idx="2">
                  <c:v>1.1004870330094909</c:v>
                </c:pt>
                <c:pt idx="3">
                  <c:v>1.0741816562972164</c:v>
                </c:pt>
                <c:pt idx="4">
                  <c:v>1.0926960013725771</c:v>
                </c:pt>
                <c:pt idx="5">
                  <c:v>1.11845319129694</c:v>
                </c:pt>
                <c:pt idx="6">
                  <c:v>1.0776697954921024</c:v>
                </c:pt>
                <c:pt idx="7">
                  <c:v>1.1840201719629917</c:v>
                </c:pt>
                <c:pt idx="8">
                  <c:v>1.3088609014254293</c:v>
                </c:pt>
                <c:pt idx="9">
                  <c:v>1.2745684444980412</c:v>
                </c:pt>
                <c:pt idx="10">
                  <c:v>1.1827891188549604</c:v>
                </c:pt>
                <c:pt idx="11">
                  <c:v>1.2235433528541819</c:v>
                </c:pt>
              </c:numCache>
            </c:numRef>
          </c:val>
          <c:smooth val="0"/>
          <c:extLst>
            <c:ext xmlns:c16="http://schemas.microsoft.com/office/drawing/2014/chart" uri="{C3380CC4-5D6E-409C-BE32-E72D297353CC}">
              <c16:uniqueId val="{00000001-6B07-43A6-BB80-4E78A7C2DBF8}"/>
            </c:ext>
          </c:extLst>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Graphs'!$B$67:$M$67</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Graphs'!$B$99:$M$99</c:f>
              <c:numCache>
                <c:formatCode>0.0%</c:formatCode>
                <c:ptCount val="12"/>
                <c:pt idx="0">
                  <c:v>0.65013116269662552</c:v>
                </c:pt>
                <c:pt idx="1">
                  <c:v>0.72848136667052721</c:v>
                </c:pt>
                <c:pt idx="2">
                  <c:v>0.7714823317878351</c:v>
                </c:pt>
                <c:pt idx="3">
                  <c:v>0.81210638797855028</c:v>
                </c:pt>
                <c:pt idx="4">
                  <c:v>0.91658704324962181</c:v>
                </c:pt>
                <c:pt idx="5">
                  <c:v>0.9466155128720134</c:v>
                </c:pt>
                <c:pt idx="6">
                  <c:v>0.95352887941604747</c:v>
                </c:pt>
                <c:pt idx="7">
                  <c:v>0.89231104199522726</c:v>
                </c:pt>
                <c:pt idx="8">
                  <c:v>0.87633999100970139</c:v>
                </c:pt>
                <c:pt idx="9">
                  <c:v>0.91547597285647564</c:v>
                </c:pt>
                <c:pt idx="10">
                  <c:v>0.82105042989358434</c:v>
                </c:pt>
                <c:pt idx="11">
                  <c:v>0.7442238740833893</c:v>
                </c:pt>
              </c:numCache>
            </c:numRef>
          </c:val>
          <c:smooth val="0"/>
          <c:extLst>
            <c:ext xmlns:c16="http://schemas.microsoft.com/office/drawing/2014/chart" uri="{C3380CC4-5D6E-409C-BE32-E72D297353CC}">
              <c16:uniqueId val="{00000002-6B07-43A6-BB80-4E78A7C2DBF8}"/>
            </c:ext>
          </c:extLst>
        </c:ser>
        <c:ser>
          <c:idx val="5"/>
          <c:order val="3"/>
          <c:tx>
            <c:strRef>
              <c:f>'Seasonality Graphs'!$A$96</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Graphs'!$B$67:$M$67</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Graphs'!$B$96:$M$96</c:f>
              <c:numCache>
                <c:formatCode>0.0%</c:formatCode>
                <c:ptCount val="12"/>
                <c:pt idx="0">
                  <c:v>1.0860567932100784</c:v>
                </c:pt>
                <c:pt idx="1">
                  <c:v>1.0892745269360218</c:v>
                </c:pt>
                <c:pt idx="2">
                  <c:v>1.052543383470693</c:v>
                </c:pt>
                <c:pt idx="3">
                  <c:v>1.0643031177712612</c:v>
                </c:pt>
                <c:pt idx="4">
                  <c:v>1.0640763359891339</c:v>
                </c:pt>
                <c:pt idx="5">
                  <c:v>1.0743252117057118</c:v>
                </c:pt>
                <c:pt idx="6">
                  <c:v>1.0440619409819698</c:v>
                </c:pt>
                <c:pt idx="7">
                  <c:v>1.1368541225032234</c:v>
                </c:pt>
                <c:pt idx="8">
                  <c:v>1.1145655436175541</c:v>
                </c:pt>
                <c:pt idx="9">
                  <c:v>1.1518022174506999</c:v>
                </c:pt>
                <c:pt idx="10">
                  <c:v>1.1425406726490206</c:v>
                </c:pt>
                <c:pt idx="11">
                  <c:v>1.1228168028659793</c:v>
                </c:pt>
              </c:numCache>
            </c:numRef>
          </c:val>
          <c:smooth val="0"/>
          <c:extLst>
            <c:ext xmlns:c16="http://schemas.microsoft.com/office/drawing/2014/chart" uri="{C3380CC4-5D6E-409C-BE32-E72D297353CC}">
              <c16:uniqueId val="{00000003-6B07-43A6-BB80-4E78A7C2DBF8}"/>
            </c:ext>
          </c:extLst>
        </c:ser>
        <c:ser>
          <c:idx val="6"/>
          <c:order val="4"/>
          <c:tx>
            <c:strRef>
              <c:f>'Seasonality Graphs'!$A$98</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Graphs'!$B$67:$M$67</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Graphs'!$B$98:$M$98</c:f>
              <c:numCache>
                <c:formatCode>0.0%</c:formatCode>
                <c:ptCount val="12"/>
                <c:pt idx="0">
                  <c:v>0.79042149206096224</c:v>
                </c:pt>
                <c:pt idx="1">
                  <c:v>0.826084078769042</c:v>
                </c:pt>
                <c:pt idx="2">
                  <c:v>0.86491139848882093</c:v>
                </c:pt>
                <c:pt idx="3">
                  <c:v>0.89161458600007015</c:v>
                </c:pt>
                <c:pt idx="4">
                  <c:v>0.95258840784164056</c:v>
                </c:pt>
                <c:pt idx="5">
                  <c:v>0.98109477744906348</c:v>
                </c:pt>
                <c:pt idx="6">
                  <c:v>0.97338036429493158</c:v>
                </c:pt>
                <c:pt idx="7">
                  <c:v>0.94223633491345671</c:v>
                </c:pt>
                <c:pt idx="8">
                  <c:v>0.95095915043437251</c:v>
                </c:pt>
                <c:pt idx="9">
                  <c:v>0.94716989886641578</c:v>
                </c:pt>
                <c:pt idx="10">
                  <c:v>0.88701432794410839</c:v>
                </c:pt>
                <c:pt idx="11">
                  <c:v>0.82883555258846486</c:v>
                </c:pt>
              </c:numCache>
            </c:numRef>
          </c:val>
          <c:smooth val="0"/>
          <c:extLst>
            <c:ext xmlns:c16="http://schemas.microsoft.com/office/drawing/2014/chart" uri="{C3380CC4-5D6E-409C-BE32-E72D297353CC}">
              <c16:uniqueId val="{00000004-6B07-43A6-BB80-4E78A7C2DBF8}"/>
            </c:ext>
          </c:extLst>
        </c:ser>
        <c:dLbls>
          <c:showLegendKey val="0"/>
          <c:showVal val="0"/>
          <c:showCatName val="0"/>
          <c:showSerName val="0"/>
          <c:showPercent val="0"/>
          <c:showBubbleSize val="0"/>
        </c:dLbls>
        <c:marker val="1"/>
        <c:smooth val="0"/>
        <c:axId val="437015432"/>
        <c:axId val="437016608"/>
        <c:extLst/>
      </c:lineChart>
      <c:catAx>
        <c:axId val="4370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6608"/>
        <c:crosses val="autoZero"/>
        <c:auto val="1"/>
        <c:lblAlgn val="ctr"/>
        <c:lblOffset val="100"/>
        <c:noMultiLvlLbl val="0"/>
      </c:catAx>
      <c:valAx>
        <c:axId val="437016608"/>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Corn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Graphs'!$A$38:$A$63</c:f>
              <c:strCache>
                <c:ptCount val="26"/>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pt idx="17">
                  <c:v>16/17</c:v>
                </c:pt>
                <c:pt idx="18">
                  <c:v>17/18</c:v>
                </c:pt>
                <c:pt idx="19">
                  <c:v>18/19</c:v>
                </c:pt>
                <c:pt idx="20">
                  <c:v>19/20</c:v>
                </c:pt>
                <c:pt idx="21">
                  <c:v>20/21</c:v>
                </c:pt>
                <c:pt idx="22">
                  <c:v>21/22</c:v>
                </c:pt>
                <c:pt idx="23">
                  <c:v>22/23</c:v>
                </c:pt>
                <c:pt idx="24">
                  <c:v>23/24</c:v>
                </c:pt>
                <c:pt idx="25">
                  <c:v>24/25</c:v>
                </c:pt>
              </c:strCache>
            </c:strRef>
          </c:cat>
          <c:val>
            <c:numRef>
              <c:f>'Seasonality Graphs'!$N$38:$N$63</c:f>
              <c:numCache>
                <c:formatCode>"$"#,##0.00</c:formatCode>
                <c:ptCount val="26"/>
                <c:pt idx="0">
                  <c:v>1.7706421868079525</c:v>
                </c:pt>
                <c:pt idx="1">
                  <c:v>1.8890013343300802</c:v>
                </c:pt>
                <c:pt idx="2">
                  <c:v>2.0140318136321103</c:v>
                </c:pt>
                <c:pt idx="3">
                  <c:v>2.394587402372871</c:v>
                </c:pt>
                <c:pt idx="4">
                  <c:v>2.5636857619864077</c:v>
                </c:pt>
                <c:pt idx="5">
                  <c:v>1.9018223616365173</c:v>
                </c:pt>
                <c:pt idx="6">
                  <c:v>1.9541412769165776</c:v>
                </c:pt>
                <c:pt idx="7">
                  <c:v>3.4407599042044308</c:v>
                </c:pt>
                <c:pt idx="8">
                  <c:v>4.826501733282651</c:v>
                </c:pt>
                <c:pt idx="9">
                  <c:v>3.5929854005705777</c:v>
                </c:pt>
                <c:pt idx="10">
                  <c:v>3.2760952772415686</c:v>
                </c:pt>
                <c:pt idx="11">
                  <c:v>6.0422784367342004</c:v>
                </c:pt>
                <c:pt idx="12">
                  <c:v>6.5121836617645075</c:v>
                </c:pt>
                <c:pt idx="13">
                  <c:v>7.0044599108374683</c:v>
                </c:pt>
                <c:pt idx="14">
                  <c:v>4.2924848037830445</c:v>
                </c:pt>
                <c:pt idx="15">
                  <c:v>3.5373442058921896</c:v>
                </c:pt>
                <c:pt idx="16">
                  <c:v>3.3007994189048104</c:v>
                </c:pt>
                <c:pt idx="17">
                  <c:v>3.0542656549758633</c:v>
                </c:pt>
                <c:pt idx="18">
                  <c:v>3.2837308916683576</c:v>
                </c:pt>
                <c:pt idx="19">
                  <c:v>3.5137766428567656</c:v>
                </c:pt>
                <c:pt idx="20">
                  <c:v>3.3176854866199341</c:v>
                </c:pt>
                <c:pt idx="21">
                  <c:v>5.3377560015966798</c:v>
                </c:pt>
                <c:pt idx="22">
                  <c:v>6.6760213729850655</c:v>
                </c:pt>
                <c:pt idx="23">
                  <c:v>6.898192581206807</c:v>
                </c:pt>
                <c:pt idx="24">
                  <c:v>4.3345227871665468</c:v>
                </c:pt>
                <c:pt idx="25">
                  <c:v>4.1406494599971273</c:v>
                </c:pt>
              </c:numCache>
            </c:numRef>
          </c:val>
          <c:smooth val="0"/>
          <c:extLst>
            <c:ext xmlns:c16="http://schemas.microsoft.com/office/drawing/2014/chart" uri="{C3380CC4-5D6E-409C-BE32-E72D297353CC}">
              <c16:uniqueId val="{00000000-5910-4DE1-A8F6-AED7FF2F7325}"/>
            </c:ext>
          </c:extLst>
        </c:ser>
        <c:dLbls>
          <c:showLegendKey val="0"/>
          <c:showVal val="0"/>
          <c:showCatName val="0"/>
          <c:showSerName val="0"/>
          <c:showPercent val="0"/>
          <c:showBubbleSize val="0"/>
        </c:dLbls>
        <c:marker val="1"/>
        <c:smooth val="0"/>
        <c:axId val="437017784"/>
        <c:axId val="427172784"/>
      </c:lineChart>
      <c:catAx>
        <c:axId val="437017784"/>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2784"/>
        <c:crosses val="autoZero"/>
        <c:auto val="1"/>
        <c:lblAlgn val="ctr"/>
        <c:lblOffset val="100"/>
        <c:noMultiLvlLbl val="0"/>
      </c:catAx>
      <c:valAx>
        <c:axId val="42717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77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Graphs'!$C$26:$N$26</c:f>
              <c:numCache>
                <c:formatCode>0.0%</c:formatCode>
                <c:ptCount val="12"/>
                <c:pt idx="0">
                  <c:v>0.91457937217041585</c:v>
                </c:pt>
                <c:pt idx="1">
                  <c:v>0.94356218036064088</c:v>
                </c:pt>
                <c:pt idx="2">
                  <c:v>0.96143755146596099</c:v>
                </c:pt>
                <c:pt idx="3">
                  <c:v>0.97383647903620729</c:v>
                </c:pt>
                <c:pt idx="4">
                  <c:v>1.0092613058073525</c:v>
                </c:pt>
                <c:pt idx="5">
                  <c:v>1.0284288583108143</c:v>
                </c:pt>
                <c:pt idx="6">
                  <c:v>1.0129794710954338</c:v>
                </c:pt>
                <c:pt idx="7">
                  <c:v>1.0773424431077212</c:v>
                </c:pt>
                <c:pt idx="8">
                  <c:v>1.0967252744509588</c:v>
                </c:pt>
                <c:pt idx="9">
                  <c:v>1.0555642170343265</c:v>
                </c:pt>
                <c:pt idx="10">
                  <c:v>0.98444172127454888</c:v>
                </c:pt>
                <c:pt idx="11">
                  <c:v>0.94184112588561852</c:v>
                </c:pt>
              </c:numCache>
            </c:numRef>
          </c:val>
          <c:smooth val="0"/>
          <c:extLst>
            <c:ext xmlns:c16="http://schemas.microsoft.com/office/drawing/2014/chart" uri="{C3380CC4-5D6E-409C-BE32-E72D297353CC}">
              <c16:uniqueId val="{00000000-482B-4ADE-902D-75D94AA407AC}"/>
            </c:ext>
          </c:extLst>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Graphs'!$C$29:$N$29</c:f>
              <c:numCache>
                <c:formatCode>0.0%</c:formatCode>
                <c:ptCount val="12"/>
                <c:pt idx="0">
                  <c:v>0.94208752011880459</c:v>
                </c:pt>
                <c:pt idx="1">
                  <c:v>0.96997990461848893</c:v>
                </c:pt>
                <c:pt idx="2">
                  <c:v>0.97051397941299467</c:v>
                </c:pt>
                <c:pt idx="3">
                  <c:v>0.9836434084866017</c:v>
                </c:pt>
                <c:pt idx="4">
                  <c:v>1.0085486126313223</c:v>
                </c:pt>
                <c:pt idx="5">
                  <c:v>1.0253545843768508</c:v>
                </c:pt>
                <c:pt idx="6">
                  <c:v>1.0083116299792387</c:v>
                </c:pt>
                <c:pt idx="7">
                  <c:v>1.0299014448330504</c:v>
                </c:pt>
                <c:pt idx="8">
                  <c:v>1.0555040378111684</c:v>
                </c:pt>
                <c:pt idx="9">
                  <c:v>1.0535393844420757</c:v>
                </c:pt>
                <c:pt idx="10">
                  <c:v>1.0011036028087148</c:v>
                </c:pt>
                <c:pt idx="11">
                  <c:v>0.95151189048068829</c:v>
                </c:pt>
              </c:numCache>
            </c:numRef>
          </c:val>
          <c:smooth val="0"/>
          <c:extLst>
            <c:ext xmlns:c16="http://schemas.microsoft.com/office/drawing/2014/chart" uri="{C3380CC4-5D6E-409C-BE32-E72D297353CC}">
              <c16:uniqueId val="{00000001-482B-4ADE-902D-75D94AA407AC}"/>
            </c:ext>
          </c:extLst>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Graphs'!$C$32:$N$32</c:f>
              <c:numCache>
                <c:formatCode>0.0%</c:formatCode>
                <c:ptCount val="12"/>
                <c:pt idx="0">
                  <c:v>0.95060942526047298</c:v>
                </c:pt>
                <c:pt idx="1">
                  <c:v>0.96214267734090342</c:v>
                </c:pt>
                <c:pt idx="2">
                  <c:v>0.96608580784009379</c:v>
                </c:pt>
                <c:pt idx="3">
                  <c:v>0.97925651681676484</c:v>
                </c:pt>
                <c:pt idx="4">
                  <c:v>1.0001681188761216</c:v>
                </c:pt>
                <c:pt idx="5">
                  <c:v>1.0225376543337983</c:v>
                </c:pt>
                <c:pt idx="6">
                  <c:v>1.0157138997993966</c:v>
                </c:pt>
                <c:pt idx="7">
                  <c:v>1.0304635620725666</c:v>
                </c:pt>
                <c:pt idx="8">
                  <c:v>1.0422184652050825</c:v>
                </c:pt>
                <c:pt idx="9">
                  <c:v>1.0424507702088683</c:v>
                </c:pt>
                <c:pt idx="10">
                  <c:v>1.016365658997086</c:v>
                </c:pt>
                <c:pt idx="11">
                  <c:v>0.97198744324884478</c:v>
                </c:pt>
              </c:numCache>
            </c:numRef>
          </c:val>
          <c:smooth val="0"/>
          <c:extLst>
            <c:ext xmlns:c16="http://schemas.microsoft.com/office/drawing/2014/chart" uri="{C3380CC4-5D6E-409C-BE32-E72D297353CC}">
              <c16:uniqueId val="{00000002-482B-4ADE-902D-75D94AA407AC}"/>
            </c:ext>
          </c:extLst>
        </c:ser>
        <c:dLbls>
          <c:showLegendKey val="0"/>
          <c:showVal val="0"/>
          <c:showCatName val="0"/>
          <c:showSerName val="0"/>
          <c:showPercent val="0"/>
          <c:showBubbleSize val="0"/>
        </c:dLbls>
        <c:marker val="1"/>
        <c:smooth val="0"/>
        <c:axId val="427173568"/>
        <c:axId val="427170824"/>
      </c:lineChart>
      <c:catAx>
        <c:axId val="4271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0824"/>
        <c:crosses val="autoZero"/>
        <c:auto val="1"/>
        <c:lblAlgn val="ctr"/>
        <c:lblOffset val="100"/>
        <c:noMultiLvlLbl val="0"/>
      </c:catAx>
      <c:valAx>
        <c:axId val="427170824"/>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1495000</xdr:colOff>
      <xdr:row>5</xdr:row>
      <xdr:rowOff>140860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1535547</xdr:colOff>
      <xdr:row>25</xdr:row>
      <xdr:rowOff>123693</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48</xdr:row>
      <xdr:rowOff>115534</xdr:rowOff>
    </xdr:from>
    <xdr:to>
      <xdr:col>5</xdr:col>
      <xdr:colOff>349834</xdr:colOff>
      <xdr:row>52</xdr:row>
      <xdr:rowOff>86090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12</xdr:col>
      <xdr:colOff>610</xdr:colOff>
      <xdr:row>25</xdr:row>
      <xdr:rowOff>141680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1545356</xdr:colOff>
      <xdr:row>25</xdr:row>
      <xdr:rowOff>123694</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16</xdr:col>
      <xdr:colOff>532190</xdr:colOff>
      <xdr:row>22</xdr:row>
      <xdr:rowOff>61911</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852713</xdr:colOff>
      <xdr:row>22</xdr:row>
      <xdr:rowOff>142874</xdr:rowOff>
    </xdr:from>
    <xdr:to>
      <xdr:col>16</xdr:col>
      <xdr:colOff>604761</xdr:colOff>
      <xdr:row>22</xdr:row>
      <xdr:rowOff>3257550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200024</xdr:colOff>
      <xdr:row>22</xdr:row>
      <xdr:rowOff>152400</xdr:rowOff>
    </xdr:from>
    <xdr:to>
      <xdr:col>7</xdr:col>
      <xdr:colOff>707570</xdr:colOff>
      <xdr:row>22</xdr:row>
      <xdr:rowOff>3267076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B1:X48"/>
  <sheetViews>
    <sheetView showGridLines="0" tabSelected="1" zoomScale="92" zoomScaleNormal="100" workbookViewId="0">
      <selection activeCell="B49" sqref="B49"/>
    </sheetView>
  </sheetViews>
  <sheetFormatPr defaultColWidth="9.109375" defaultRowHeight="13.2" x14ac:dyDescent="0.25"/>
  <cols>
    <col min="1" max="1" width="3.5546875" style="22" customWidth="1"/>
    <col min="2" max="4" width="9.109375" style="22"/>
    <col min="5" max="5" width="9" style="22" customWidth="1"/>
    <col min="6" max="11" width="9.109375" style="22"/>
    <col min="12" max="12" width="23.21875" style="22" customWidth="1"/>
    <col min="13" max="13" width="3.6640625" style="22" customWidth="1"/>
    <col min="14" max="16384" width="9.109375" style="22"/>
  </cols>
  <sheetData>
    <row r="1" spans="2:24" ht="10.5" customHeight="1" thickBot="1" x14ac:dyDescent="0.3"/>
    <row r="2" spans="2:24" ht="7.5" customHeight="1" x14ac:dyDescent="0.3">
      <c r="B2" s="23"/>
      <c r="C2" s="24"/>
      <c r="D2" s="24"/>
      <c r="E2" s="24"/>
      <c r="F2" s="24"/>
      <c r="G2" s="24"/>
      <c r="H2" s="24"/>
      <c r="I2" s="24"/>
      <c r="J2" s="24"/>
      <c r="K2" s="24"/>
      <c r="L2" s="25"/>
    </row>
    <row r="3" spans="2:24" ht="25.8" x14ac:dyDescent="0.5">
      <c r="B3" s="26" t="s">
        <v>284</v>
      </c>
      <c r="C3" s="27"/>
      <c r="D3" s="27"/>
      <c r="E3" s="27"/>
      <c r="F3" s="27"/>
      <c r="G3" s="27"/>
      <c r="H3" s="28"/>
      <c r="I3" s="28"/>
      <c r="J3" s="29"/>
      <c r="K3" s="29"/>
      <c r="L3" s="30"/>
    </row>
    <row r="4" spans="2:24" ht="18" customHeight="1" x14ac:dyDescent="0.35">
      <c r="B4" s="31"/>
      <c r="C4" s="32"/>
      <c r="D4" s="33"/>
      <c r="E4" s="33"/>
      <c r="F4" s="34"/>
      <c r="G4" s="34"/>
      <c r="H4" s="28"/>
      <c r="I4" s="28"/>
      <c r="J4" s="29"/>
      <c r="K4" s="29"/>
      <c r="L4" s="30"/>
    </row>
    <row r="5" spans="2:24" ht="15.75" customHeight="1" x14ac:dyDescent="0.3">
      <c r="B5" s="91" t="s">
        <v>285</v>
      </c>
      <c r="C5" s="92"/>
      <c r="D5" s="92"/>
      <c r="E5" s="92"/>
      <c r="F5" s="92"/>
      <c r="G5" s="92"/>
      <c r="H5" s="92"/>
      <c r="I5" s="92"/>
      <c r="J5" s="29"/>
      <c r="K5" s="29"/>
      <c r="L5" s="30"/>
      <c r="N5" s="94"/>
      <c r="O5" s="95"/>
      <c r="P5" s="95"/>
      <c r="Q5" s="95"/>
      <c r="R5" s="95"/>
      <c r="S5" s="95"/>
      <c r="T5" s="95"/>
      <c r="U5" s="95"/>
      <c r="V5" s="95"/>
      <c r="W5" s="95"/>
      <c r="X5" s="95"/>
    </row>
    <row r="6" spans="2:24" ht="15.6" x14ac:dyDescent="0.3">
      <c r="B6" s="93"/>
      <c r="C6" s="92"/>
      <c r="D6" s="92"/>
      <c r="E6" s="92"/>
      <c r="F6" s="92"/>
      <c r="G6" s="92"/>
      <c r="H6" s="92"/>
      <c r="I6" s="92"/>
      <c r="J6" s="29"/>
      <c r="K6" s="29"/>
      <c r="L6" s="30"/>
      <c r="N6" s="95"/>
      <c r="O6" s="95"/>
      <c r="P6" s="95"/>
      <c r="Q6" s="95"/>
      <c r="R6" s="95"/>
      <c r="S6" s="95"/>
      <c r="T6" s="95"/>
      <c r="U6" s="95"/>
      <c r="V6" s="95"/>
      <c r="W6" s="95"/>
      <c r="X6" s="95"/>
    </row>
    <row r="7" spans="2:24" ht="5.25" customHeight="1" x14ac:dyDescent="0.3">
      <c r="B7" s="35"/>
      <c r="C7" s="36"/>
      <c r="D7" s="36"/>
      <c r="E7" s="36"/>
      <c r="F7" s="36"/>
      <c r="G7" s="36"/>
      <c r="H7" s="36"/>
      <c r="I7" s="29"/>
      <c r="J7" s="29"/>
      <c r="K7" s="37"/>
      <c r="L7" s="38"/>
    </row>
    <row r="8" spans="2:24" ht="13.5" customHeight="1" thickBot="1" x14ac:dyDescent="0.35">
      <c r="B8" s="39"/>
      <c r="C8" s="96"/>
      <c r="D8" s="97"/>
      <c r="E8" s="98"/>
      <c r="F8" s="99"/>
      <c r="G8" s="40"/>
      <c r="H8" s="40"/>
      <c r="I8" s="40"/>
      <c r="J8" s="40"/>
      <c r="K8" s="41"/>
      <c r="L8" s="42" t="s">
        <v>317</v>
      </c>
      <c r="N8" s="100"/>
    </row>
    <row r="9" spans="2:24" ht="9.75" customHeight="1" x14ac:dyDescent="0.3">
      <c r="B9" s="43"/>
      <c r="C9" s="43"/>
      <c r="D9" s="43"/>
      <c r="E9" s="43"/>
      <c r="F9" s="43"/>
      <c r="G9" s="43"/>
      <c r="H9" s="43"/>
      <c r="I9" s="43"/>
      <c r="J9" s="43"/>
      <c r="K9" s="43"/>
      <c r="L9" s="43"/>
      <c r="N9" s="100"/>
    </row>
    <row r="28" spans="2:12" ht="15.6" x14ac:dyDescent="0.3">
      <c r="B28" s="44" t="s">
        <v>286</v>
      </c>
      <c r="C28" s="45"/>
      <c r="D28" s="45"/>
      <c r="E28" s="45"/>
      <c r="F28" s="45"/>
      <c r="G28" s="45"/>
      <c r="H28" s="45"/>
      <c r="I28" s="45"/>
      <c r="J28" s="45"/>
      <c r="K28" s="45"/>
      <c r="L28" s="45"/>
    </row>
    <row r="29" spans="2:12" x14ac:dyDescent="0.25">
      <c r="B29" s="101" t="s">
        <v>310</v>
      </c>
      <c r="C29" s="101"/>
      <c r="D29" s="101"/>
      <c r="E29" s="101"/>
      <c r="F29" s="101"/>
      <c r="G29" s="101"/>
      <c r="H29" s="101"/>
      <c r="I29" s="101"/>
      <c r="J29" s="101"/>
      <c r="K29" s="101"/>
      <c r="L29" s="101"/>
    </row>
    <row r="30" spans="2:12" ht="21.45" customHeight="1" x14ac:dyDescent="0.25">
      <c r="B30" s="101"/>
      <c r="C30" s="101"/>
      <c r="D30" s="101"/>
      <c r="E30" s="101"/>
      <c r="F30" s="101"/>
      <c r="G30" s="101"/>
      <c r="H30" s="101"/>
      <c r="I30" s="101"/>
      <c r="J30" s="101"/>
      <c r="K30" s="101"/>
      <c r="L30" s="101"/>
    </row>
    <row r="31" spans="2:12" ht="26.25" customHeight="1" x14ac:dyDescent="0.3">
      <c r="B31" s="103" t="s">
        <v>287</v>
      </c>
      <c r="C31" s="90"/>
      <c r="D31" s="90"/>
      <c r="E31" s="90"/>
      <c r="F31" s="46"/>
      <c r="G31" s="46"/>
      <c r="H31" s="46"/>
      <c r="I31" s="46"/>
      <c r="J31" s="46"/>
      <c r="K31" s="46"/>
      <c r="L31" s="46"/>
    </row>
    <row r="32" spans="2:12" ht="15.75" customHeight="1" x14ac:dyDescent="0.25">
      <c r="B32" s="101" t="s">
        <v>311</v>
      </c>
      <c r="C32" s="101"/>
      <c r="D32" s="101"/>
      <c r="E32" s="101"/>
      <c r="F32" s="101"/>
      <c r="G32" s="101"/>
      <c r="H32" s="101"/>
      <c r="I32" s="101"/>
      <c r="J32" s="101"/>
      <c r="K32" s="101"/>
      <c r="L32" s="101"/>
    </row>
    <row r="33" spans="2:17" ht="10.35" customHeight="1" x14ac:dyDescent="0.25">
      <c r="B33" s="101"/>
      <c r="C33" s="101"/>
      <c r="D33" s="101"/>
      <c r="E33" s="101"/>
      <c r="F33" s="101"/>
      <c r="G33" s="101"/>
      <c r="H33" s="101"/>
      <c r="I33" s="101"/>
      <c r="J33" s="101"/>
      <c r="K33" s="101"/>
      <c r="L33" s="101"/>
    </row>
    <row r="34" spans="2:17" ht="12.75" customHeight="1" x14ac:dyDescent="0.25">
      <c r="B34" s="104" t="s">
        <v>315</v>
      </c>
      <c r="C34" s="104"/>
      <c r="D34" s="104"/>
      <c r="E34" s="104"/>
      <c r="F34" s="104"/>
      <c r="G34" s="104"/>
      <c r="H34" s="104"/>
      <c r="I34" s="104"/>
      <c r="J34" s="104"/>
      <c r="K34" s="104"/>
      <c r="L34" s="104"/>
    </row>
    <row r="35" spans="2:17" ht="15.75" customHeight="1" x14ac:dyDescent="0.25">
      <c r="B35" s="104"/>
      <c r="C35" s="104"/>
      <c r="D35" s="104"/>
      <c r="E35" s="104"/>
      <c r="F35" s="104"/>
      <c r="G35" s="104"/>
      <c r="H35" s="104"/>
      <c r="I35" s="104"/>
      <c r="J35" s="104"/>
      <c r="K35" s="104"/>
      <c r="L35" s="104"/>
    </row>
    <row r="36" spans="2:17" ht="12.75" customHeight="1" x14ac:dyDescent="0.25">
      <c r="B36" s="47"/>
      <c r="C36" s="47"/>
      <c r="D36" s="47"/>
      <c r="E36" s="47"/>
      <c r="F36" s="47"/>
      <c r="G36" s="47"/>
      <c r="H36" s="47"/>
      <c r="I36" s="47"/>
      <c r="J36" s="47"/>
      <c r="K36" s="47"/>
      <c r="L36" s="47"/>
    </row>
    <row r="37" spans="2:17" ht="15.6" hidden="1" x14ac:dyDescent="0.3">
      <c r="B37" s="48"/>
      <c r="C37" s="48"/>
      <c r="D37" s="48"/>
      <c r="E37" s="48"/>
      <c r="F37" s="48"/>
      <c r="G37" s="48"/>
      <c r="H37" s="48"/>
      <c r="I37" s="48"/>
      <c r="J37" s="48"/>
      <c r="K37" s="48"/>
      <c r="L37" s="48"/>
    </row>
    <row r="38" spans="2:17" ht="15.6" x14ac:dyDescent="0.3">
      <c r="B38" s="44" t="s">
        <v>288</v>
      </c>
      <c r="C38" s="45"/>
      <c r="D38" s="46"/>
      <c r="E38" s="46"/>
      <c r="F38" s="46"/>
      <c r="G38" s="46"/>
      <c r="H38" s="46"/>
      <c r="I38" s="46"/>
      <c r="J38" s="46"/>
      <c r="K38" s="46"/>
      <c r="L38" s="46"/>
    </row>
    <row r="39" spans="2:17" ht="18" customHeight="1" x14ac:dyDescent="0.25">
      <c r="B39" s="104" t="s">
        <v>289</v>
      </c>
      <c r="C39" s="104"/>
      <c r="D39" s="104"/>
      <c r="E39" s="104"/>
      <c r="F39" s="104"/>
      <c r="G39" s="104"/>
      <c r="H39" s="104"/>
      <c r="I39" s="104"/>
      <c r="J39" s="104"/>
      <c r="K39" s="104"/>
      <c r="L39" s="104"/>
    </row>
    <row r="40" spans="2:17" ht="12.75" customHeight="1" x14ac:dyDescent="0.25">
      <c r="B40" s="104"/>
      <c r="C40" s="104"/>
      <c r="D40" s="104"/>
      <c r="E40" s="104"/>
      <c r="F40" s="104"/>
      <c r="G40" s="104"/>
      <c r="H40" s="104"/>
      <c r="I40" s="104"/>
      <c r="J40" s="104"/>
      <c r="K40" s="104"/>
      <c r="L40" s="104"/>
    </row>
    <row r="41" spans="2:17" ht="15.6" x14ac:dyDescent="0.3">
      <c r="B41" s="45" t="s">
        <v>290</v>
      </c>
      <c r="C41" s="45"/>
      <c r="D41" s="45"/>
      <c r="E41" s="49"/>
      <c r="F41" s="45"/>
      <c r="G41" s="45"/>
      <c r="H41" s="45" t="s">
        <v>291</v>
      </c>
      <c r="I41" s="45"/>
      <c r="J41" s="45"/>
      <c r="K41" s="45"/>
      <c r="L41" s="45"/>
      <c r="P41" s="50"/>
      <c r="Q41" s="50"/>
    </row>
    <row r="42" spans="2:17" ht="15.6" x14ac:dyDescent="0.3">
      <c r="B42" s="45" t="s">
        <v>292</v>
      </c>
      <c r="C42" s="45"/>
      <c r="D42" s="45"/>
      <c r="E42" s="49"/>
      <c r="F42" s="45"/>
      <c r="G42" s="45"/>
      <c r="H42" s="45" t="s">
        <v>293</v>
      </c>
      <c r="I42" s="45"/>
      <c r="J42" s="45"/>
      <c r="K42" s="45"/>
      <c r="L42" s="45"/>
      <c r="P42" s="50"/>
      <c r="Q42" s="50"/>
    </row>
    <row r="43" spans="2:17" ht="15.6" x14ac:dyDescent="0.3">
      <c r="B43" s="45" t="s">
        <v>294</v>
      </c>
      <c r="C43" s="45"/>
      <c r="D43" s="45"/>
      <c r="E43" s="45"/>
      <c r="F43" s="45"/>
      <c r="G43" s="45"/>
      <c r="H43" s="45" t="s">
        <v>294</v>
      </c>
      <c r="I43" s="45"/>
      <c r="J43" s="45"/>
      <c r="K43" s="45"/>
      <c r="L43" s="45"/>
      <c r="P43" s="88"/>
      <c r="Q43" s="88"/>
    </row>
    <row r="44" spans="2:17" ht="15.6" x14ac:dyDescent="0.3">
      <c r="B44" s="89" t="s">
        <v>295</v>
      </c>
      <c r="C44" s="90"/>
      <c r="D44" s="90"/>
      <c r="E44" s="45"/>
      <c r="F44" s="45"/>
      <c r="G44" s="51"/>
      <c r="H44" s="52" t="s">
        <v>296</v>
      </c>
      <c r="I44" s="51"/>
      <c r="J44" s="45"/>
      <c r="K44" s="45"/>
      <c r="L44" s="45"/>
    </row>
    <row r="45" spans="2:17" ht="15.6" x14ac:dyDescent="0.3">
      <c r="B45" s="53" t="s">
        <v>297</v>
      </c>
      <c r="C45" s="45"/>
      <c r="D45" s="45"/>
      <c r="E45" s="45"/>
      <c r="F45" s="45"/>
      <c r="G45" s="51"/>
      <c r="H45" s="45" t="s">
        <v>298</v>
      </c>
      <c r="I45" s="45"/>
      <c r="J45" s="45"/>
      <c r="K45" s="45"/>
      <c r="L45" s="45"/>
    </row>
    <row r="46" spans="2:17" ht="15.6" x14ac:dyDescent="0.3">
      <c r="B46" s="45"/>
      <c r="C46" s="46"/>
      <c r="D46" s="45"/>
      <c r="E46" s="45"/>
      <c r="F46" s="45"/>
      <c r="G46" s="45"/>
      <c r="H46" s="45"/>
      <c r="I46" s="45"/>
      <c r="J46" s="45"/>
      <c r="K46" s="45"/>
      <c r="L46" s="45"/>
    </row>
    <row r="47" spans="2:17" ht="12.75" customHeight="1" x14ac:dyDescent="0.25">
      <c r="B47" s="102" t="s">
        <v>318</v>
      </c>
      <c r="C47" s="102"/>
      <c r="D47" s="102"/>
      <c r="E47" s="102"/>
      <c r="F47" s="102"/>
      <c r="G47" s="102"/>
      <c r="H47" s="102"/>
      <c r="I47" s="102"/>
      <c r="J47" s="102"/>
      <c r="K47" s="102"/>
      <c r="L47" s="102"/>
    </row>
    <row r="48" spans="2:17" ht="16.5" customHeight="1" x14ac:dyDescent="0.25">
      <c r="B48" s="102"/>
      <c r="C48" s="102"/>
      <c r="D48" s="102"/>
      <c r="E48" s="102"/>
      <c r="F48" s="102"/>
      <c r="G48" s="102"/>
      <c r="H48" s="102"/>
      <c r="I48" s="102"/>
      <c r="J48" s="102"/>
      <c r="K48" s="102"/>
      <c r="L48" s="102"/>
    </row>
  </sheetData>
  <mergeCells count="13">
    <mergeCell ref="B47:L48"/>
    <mergeCell ref="B31:E31"/>
    <mergeCell ref="B32:L33"/>
    <mergeCell ref="B34:L35"/>
    <mergeCell ref="B39:L40"/>
    <mergeCell ref="P43:Q43"/>
    <mergeCell ref="B44:D44"/>
    <mergeCell ref="B5:I6"/>
    <mergeCell ref="N5:X6"/>
    <mergeCell ref="C8:D8"/>
    <mergeCell ref="E8:F8"/>
    <mergeCell ref="N8:N9"/>
    <mergeCell ref="B29:L30"/>
  </mergeCells>
  <hyperlinks>
    <hyperlink ref="B44" r:id="rId1" xr:uid="{00000000-0004-0000-0000-000000000000}"/>
    <hyperlink ref="H44" r:id="rId2" xr:uid="{00000000-0004-0000-0000-000001000000}"/>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9"/>
  <sheetViews>
    <sheetView zoomScale="90" zoomScaleNormal="90" workbookViewId="0">
      <selection activeCell="T9" sqref="T9"/>
    </sheetView>
  </sheetViews>
  <sheetFormatPr defaultRowHeight="14.4" x14ac:dyDescent="0.3"/>
  <cols>
    <col min="1" max="1" width="17.6640625" customWidth="1"/>
    <col min="2" max="5" width="14.5546875" customWidth="1"/>
    <col min="6" max="17" width="12.6640625" customWidth="1"/>
    <col min="18" max="18" width="13" customWidth="1"/>
    <col min="19" max="19" width="13.6640625" customWidth="1"/>
    <col min="25" max="25" width="18.21875" customWidth="1"/>
    <col min="26" max="26" width="13.109375" customWidth="1"/>
  </cols>
  <sheetData>
    <row r="1" spans="1:26" ht="28.5" customHeight="1" x14ac:dyDescent="0.4">
      <c r="A1" s="82" t="s">
        <v>242</v>
      </c>
      <c r="B1" s="105" t="s">
        <v>9</v>
      </c>
      <c r="C1" s="105"/>
      <c r="D1" s="82" t="s">
        <v>259</v>
      </c>
      <c r="E1" s="82" t="s">
        <v>243</v>
      </c>
      <c r="F1" s="105" t="s">
        <v>238</v>
      </c>
      <c r="G1" s="105"/>
      <c r="H1" s="83"/>
      <c r="I1" s="83"/>
      <c r="J1" s="83"/>
      <c r="K1" s="83"/>
      <c r="L1" s="83"/>
      <c r="M1" s="83"/>
      <c r="N1" s="83"/>
      <c r="O1" s="83"/>
      <c r="Z1" s="14"/>
    </row>
    <row r="2" spans="1:26" x14ac:dyDescent="0.3">
      <c r="A2" s="83"/>
      <c r="B2" s="83"/>
      <c r="C2" s="83"/>
      <c r="D2" s="83"/>
      <c r="E2" s="83"/>
      <c r="F2" s="83"/>
      <c r="G2" s="83"/>
      <c r="H2" s="83"/>
      <c r="I2" s="83"/>
      <c r="J2" s="83"/>
      <c r="K2" s="83"/>
      <c r="L2" s="83"/>
      <c r="M2" s="83"/>
      <c r="N2" s="83"/>
      <c r="O2" s="83"/>
      <c r="Y2" s="15"/>
      <c r="Z2" s="14"/>
    </row>
    <row r="3" spans="1:26" x14ac:dyDescent="0.3">
      <c r="A3" s="83"/>
      <c r="B3" s="83"/>
      <c r="C3" s="83"/>
      <c r="D3" s="83"/>
      <c r="E3" s="83"/>
      <c r="F3" s="83"/>
      <c r="G3" s="83"/>
      <c r="H3" s="83"/>
      <c r="I3" s="83"/>
      <c r="J3" s="83"/>
      <c r="K3" s="83"/>
      <c r="L3" s="83"/>
      <c r="M3" s="83"/>
      <c r="N3" s="83"/>
      <c r="O3" s="83"/>
      <c r="Y3" s="15"/>
      <c r="Z3" s="14"/>
    </row>
    <row r="4" spans="1:26" x14ac:dyDescent="0.3">
      <c r="A4" s="83"/>
      <c r="B4" s="83"/>
      <c r="C4" s="83"/>
      <c r="D4" s="83"/>
      <c r="E4" s="83"/>
      <c r="F4" s="83"/>
      <c r="G4" s="83"/>
      <c r="H4" s="83"/>
      <c r="I4" s="83"/>
      <c r="J4" s="83"/>
      <c r="K4" s="83"/>
      <c r="L4" s="83"/>
      <c r="M4" s="83"/>
      <c r="N4" s="83"/>
      <c r="O4" s="83"/>
      <c r="Y4" s="15"/>
      <c r="Z4" s="14"/>
    </row>
    <row r="5" spans="1:26" x14ac:dyDescent="0.3">
      <c r="A5" s="83"/>
      <c r="B5" s="83"/>
      <c r="C5" s="83"/>
      <c r="D5" s="83"/>
      <c r="E5" s="83"/>
      <c r="F5" s="83"/>
      <c r="G5" s="83"/>
      <c r="H5" s="83"/>
      <c r="I5" s="83"/>
      <c r="J5" s="83"/>
      <c r="K5" s="83"/>
      <c r="L5" s="83"/>
      <c r="M5" s="83"/>
      <c r="N5" s="83"/>
      <c r="O5" s="83"/>
      <c r="Y5" s="15"/>
      <c r="Z5" s="14"/>
    </row>
    <row r="6" spans="1:26" x14ac:dyDescent="0.3">
      <c r="A6" s="83"/>
      <c r="B6" s="83"/>
      <c r="C6" s="83"/>
      <c r="D6" s="83"/>
      <c r="E6" s="83"/>
      <c r="F6" s="83"/>
      <c r="G6" s="83"/>
      <c r="H6" s="83"/>
      <c r="I6" s="83"/>
      <c r="J6" s="83"/>
      <c r="K6" s="83"/>
      <c r="L6" s="83"/>
      <c r="M6" s="83"/>
      <c r="N6" s="83"/>
      <c r="O6" s="83"/>
      <c r="Y6" s="15"/>
      <c r="Z6" s="14"/>
    </row>
    <row r="7" spans="1:26" x14ac:dyDescent="0.3">
      <c r="A7" s="83"/>
      <c r="B7" s="83"/>
      <c r="C7" s="83"/>
      <c r="D7" s="83"/>
      <c r="E7" s="83"/>
      <c r="F7" s="83"/>
      <c r="G7" s="83"/>
      <c r="H7" s="83"/>
      <c r="I7" s="83"/>
      <c r="J7" s="83"/>
      <c r="K7" s="83"/>
      <c r="L7" s="83"/>
      <c r="M7" s="83"/>
      <c r="N7" s="83"/>
      <c r="O7" s="83"/>
      <c r="Y7" s="15"/>
      <c r="Z7" s="14"/>
    </row>
    <row r="8" spans="1:26" x14ac:dyDescent="0.3">
      <c r="A8" s="83"/>
      <c r="B8" s="83"/>
      <c r="C8" s="83"/>
      <c r="D8" s="83"/>
      <c r="E8" s="83"/>
      <c r="F8" s="83"/>
      <c r="G8" s="83"/>
      <c r="H8" s="83"/>
      <c r="I8" s="83"/>
      <c r="J8" s="83"/>
      <c r="K8" s="83"/>
      <c r="L8" s="83"/>
      <c r="M8" s="83"/>
      <c r="N8" s="83"/>
      <c r="O8" s="83"/>
    </row>
    <row r="9" spans="1:26" ht="18" x14ac:dyDescent="0.35">
      <c r="A9" s="82"/>
      <c r="B9" s="82"/>
      <c r="C9" s="82"/>
      <c r="D9" s="82"/>
      <c r="E9" s="82"/>
      <c r="F9" s="82"/>
      <c r="G9" s="82"/>
      <c r="H9" s="83"/>
      <c r="I9" s="83"/>
      <c r="J9" s="83"/>
      <c r="K9" s="83"/>
      <c r="L9" s="83"/>
      <c r="M9" s="83"/>
      <c r="N9" s="83"/>
      <c r="O9" s="83"/>
    </row>
    <row r="10" spans="1:26" x14ac:dyDescent="0.3">
      <c r="A10" s="83"/>
      <c r="B10" s="83"/>
      <c r="C10" s="83"/>
      <c r="D10" s="83"/>
      <c r="E10" s="83"/>
      <c r="F10" s="83"/>
      <c r="G10" s="83"/>
      <c r="H10" s="83"/>
      <c r="I10" s="83"/>
      <c r="J10" s="83"/>
      <c r="K10" s="83"/>
      <c r="L10" s="83"/>
      <c r="M10" s="83"/>
      <c r="N10" s="83"/>
      <c r="O10" s="83"/>
    </row>
    <row r="11" spans="1:26" x14ac:dyDescent="0.3">
      <c r="A11" s="83"/>
      <c r="B11" s="83"/>
      <c r="C11" s="83"/>
      <c r="D11" s="83"/>
      <c r="E11" s="83"/>
      <c r="F11" s="83"/>
      <c r="G11" s="83"/>
      <c r="H11" s="83"/>
      <c r="I11" s="83"/>
      <c r="J11" s="83"/>
      <c r="K11" s="83"/>
      <c r="L11" s="83"/>
      <c r="M11" s="83"/>
      <c r="N11" s="83"/>
      <c r="O11" s="83"/>
    </row>
    <row r="12" spans="1:26" x14ac:dyDescent="0.3">
      <c r="A12" s="83"/>
      <c r="B12" s="83"/>
      <c r="C12" s="83"/>
      <c r="D12" s="83"/>
      <c r="E12" s="83"/>
      <c r="F12" s="83"/>
      <c r="G12" s="83"/>
      <c r="H12" s="83"/>
      <c r="I12" s="83"/>
      <c r="J12" s="83"/>
      <c r="K12" s="83"/>
      <c r="L12" s="83"/>
      <c r="M12" s="83"/>
      <c r="N12" s="83"/>
      <c r="O12" s="83"/>
    </row>
    <row r="13" spans="1:26" x14ac:dyDescent="0.3">
      <c r="A13" s="83"/>
      <c r="B13" s="83"/>
      <c r="C13" s="83"/>
      <c r="D13" s="83"/>
      <c r="E13" s="83"/>
      <c r="F13" s="83"/>
      <c r="G13" s="83"/>
      <c r="H13" s="83"/>
      <c r="I13" s="83"/>
      <c r="J13" s="83"/>
      <c r="K13" s="83"/>
      <c r="L13" s="83"/>
      <c r="M13" s="83"/>
      <c r="N13" s="83"/>
      <c r="O13" s="83"/>
    </row>
    <row r="14" spans="1:26" x14ac:dyDescent="0.3">
      <c r="A14" s="83"/>
      <c r="B14" s="83"/>
      <c r="C14" s="83"/>
      <c r="D14" s="83"/>
      <c r="E14" s="83"/>
      <c r="F14" s="83"/>
      <c r="G14" s="83"/>
      <c r="H14" s="83"/>
      <c r="I14" s="83"/>
      <c r="J14" s="83"/>
      <c r="K14" s="83"/>
      <c r="L14" s="83"/>
      <c r="M14" s="83"/>
      <c r="N14" s="83"/>
      <c r="O14" s="83"/>
      <c r="Y14" s="15"/>
      <c r="Z14" s="14"/>
    </row>
    <row r="15" spans="1:26" x14ac:dyDescent="0.3">
      <c r="A15" s="83"/>
      <c r="B15" s="83"/>
      <c r="C15" s="83"/>
      <c r="D15" s="83"/>
      <c r="E15" s="83"/>
      <c r="F15" s="83"/>
      <c r="G15" s="83"/>
      <c r="H15" s="83"/>
      <c r="I15" s="83"/>
      <c r="J15" s="83"/>
      <c r="K15" s="83"/>
      <c r="L15" s="83"/>
      <c r="M15" s="83"/>
      <c r="N15" s="83"/>
      <c r="O15" s="83"/>
    </row>
    <row r="16" spans="1:26" ht="18" x14ac:dyDescent="0.35">
      <c r="A16" s="82"/>
      <c r="B16" s="82"/>
      <c r="C16" s="82"/>
      <c r="D16" s="82"/>
      <c r="E16" s="82"/>
      <c r="F16" s="82"/>
      <c r="G16" s="82"/>
      <c r="H16" s="83"/>
      <c r="I16" s="83"/>
      <c r="J16" s="83"/>
      <c r="K16" s="83"/>
      <c r="L16" s="83"/>
      <c r="M16" s="83"/>
      <c r="N16" s="83"/>
      <c r="O16" s="83"/>
    </row>
    <row r="17" spans="1:26" x14ac:dyDescent="0.3">
      <c r="A17" s="83"/>
      <c r="B17" s="83"/>
      <c r="C17" s="83"/>
      <c r="D17" s="83"/>
      <c r="E17" s="83"/>
      <c r="F17" s="83"/>
      <c r="G17" s="83"/>
      <c r="H17" s="83"/>
      <c r="I17" s="83"/>
      <c r="J17" s="83"/>
      <c r="K17" s="83"/>
      <c r="L17" s="83"/>
      <c r="M17" s="83"/>
      <c r="N17" s="83"/>
      <c r="O17" s="83"/>
    </row>
    <row r="18" spans="1:26" x14ac:dyDescent="0.3">
      <c r="A18" s="83"/>
      <c r="B18" s="83"/>
      <c r="C18" s="83"/>
      <c r="D18" s="83"/>
      <c r="E18" s="83"/>
      <c r="F18" s="83"/>
      <c r="G18" s="83"/>
      <c r="H18" s="83"/>
      <c r="I18" s="83"/>
      <c r="J18" s="83"/>
      <c r="K18" s="83"/>
      <c r="L18" s="83"/>
      <c r="M18" s="83"/>
      <c r="N18" s="83"/>
      <c r="O18" s="83"/>
    </row>
    <row r="19" spans="1:26" ht="18" x14ac:dyDescent="0.35">
      <c r="A19" s="82"/>
      <c r="B19" s="82"/>
      <c r="C19" s="82"/>
      <c r="D19" s="82"/>
      <c r="E19" s="82"/>
      <c r="F19" s="82"/>
      <c r="G19" s="82"/>
      <c r="H19" s="83"/>
      <c r="I19" s="83"/>
      <c r="J19" s="83"/>
      <c r="K19" s="83"/>
      <c r="L19" s="83"/>
      <c r="M19" s="83"/>
      <c r="N19" s="83"/>
      <c r="O19" s="83"/>
    </row>
    <row r="20" spans="1:26" x14ac:dyDescent="0.3">
      <c r="A20" s="83"/>
      <c r="B20" s="83"/>
      <c r="C20" s="83"/>
      <c r="D20" s="83"/>
      <c r="E20" s="83"/>
      <c r="F20" s="83"/>
      <c r="G20" s="83"/>
      <c r="H20" s="83"/>
      <c r="I20" s="83"/>
      <c r="J20" s="83"/>
      <c r="K20" s="83"/>
      <c r="L20" s="83"/>
      <c r="M20" s="83"/>
      <c r="N20" s="83"/>
      <c r="O20" s="83"/>
    </row>
    <row r="21" spans="1:26" x14ac:dyDescent="0.3">
      <c r="A21" s="83"/>
      <c r="B21" s="83"/>
      <c r="C21" s="83"/>
      <c r="D21" s="83"/>
      <c r="E21" s="83"/>
      <c r="F21" s="83"/>
      <c r="G21" s="83"/>
      <c r="H21" s="83"/>
      <c r="I21" s="83"/>
      <c r="J21" s="83"/>
      <c r="K21" s="83"/>
      <c r="L21" s="83"/>
      <c r="M21" s="83"/>
      <c r="N21" s="83"/>
      <c r="O21" s="83"/>
      <c r="Y21" s="15"/>
      <c r="Z21" s="14"/>
    </row>
    <row r="22" spans="1:26" x14ac:dyDescent="0.3">
      <c r="A22" s="83"/>
      <c r="B22" s="83"/>
      <c r="C22" s="83"/>
      <c r="D22" s="83"/>
      <c r="E22" s="83"/>
      <c r="F22" s="83"/>
      <c r="G22" s="83"/>
      <c r="H22" s="83"/>
      <c r="I22" s="83"/>
      <c r="J22" s="83"/>
      <c r="K22" s="83"/>
      <c r="L22" s="83"/>
      <c r="M22" s="83"/>
      <c r="N22" s="83"/>
      <c r="O22" s="83"/>
      <c r="Y22" s="5" t="s">
        <v>244</v>
      </c>
      <c r="Z22" s="6"/>
    </row>
    <row r="23" spans="1:26" ht="261.75" customHeight="1" x14ac:dyDescent="0.35">
      <c r="A23" s="82"/>
      <c r="B23" s="82"/>
      <c r="C23" s="82"/>
      <c r="D23" s="82"/>
      <c r="E23" s="82"/>
      <c r="F23" s="82"/>
      <c r="G23" s="82"/>
      <c r="H23" s="83"/>
      <c r="I23" s="83"/>
      <c r="J23" s="83"/>
      <c r="K23" s="83"/>
      <c r="L23" s="83"/>
      <c r="M23" s="83"/>
      <c r="N23" s="83"/>
      <c r="O23" s="83"/>
      <c r="Y23" s="7" t="s">
        <v>245</v>
      </c>
      <c r="Z23" s="8" t="s">
        <v>246</v>
      </c>
    </row>
    <row r="24" spans="1:26" x14ac:dyDescent="0.3">
      <c r="C24" s="19" t="str">
        <f>IF($F$1="Wheat","June","September")</f>
        <v>September</v>
      </c>
      <c r="D24" s="19" t="str">
        <f>IF($F$1="Wheat","July","October")</f>
        <v>October</v>
      </c>
      <c r="E24" s="19" t="str">
        <f>IF($F$1="Wheat","August","November")</f>
        <v>November</v>
      </c>
      <c r="F24" s="19" t="str">
        <f>IF($F$1="Wheat","September","December")</f>
        <v>December</v>
      </c>
      <c r="G24" s="19" t="str">
        <f>IF($F$1="Wheat","October","January")</f>
        <v>January</v>
      </c>
      <c r="H24" s="19" t="str">
        <f>IF($F$1="Wheat","November","February")</f>
        <v>February</v>
      </c>
      <c r="I24" s="19" t="str">
        <f>IF($F$1="Wheat","December","March")</f>
        <v>March</v>
      </c>
      <c r="J24" s="19" t="str">
        <f>IF($F$1="Wheat","January","April")</f>
        <v>April</v>
      </c>
      <c r="K24" s="19" t="str">
        <f>IF($F$1="Wheat","February","May")</f>
        <v>May</v>
      </c>
      <c r="L24" s="19" t="str">
        <f>IF($F$1="Wheat","March","June")</f>
        <v>June</v>
      </c>
      <c r="M24" s="19" t="str">
        <f>IF($F$1="Wheat","April","July")</f>
        <v>July</v>
      </c>
      <c r="N24" s="19" t="str">
        <f>IF($F$1="Wheat","May","August")</f>
        <v>August</v>
      </c>
      <c r="O24" s="84"/>
      <c r="P24" s="84"/>
      <c r="Q24" s="84"/>
      <c r="R24" s="84"/>
      <c r="Y24" s="6" t="s">
        <v>9</v>
      </c>
      <c r="Z24" s="9">
        <f t="shared" ref="Z24:Z33" si="0">IF($B$1=Y24,1,0)</f>
        <v>1</v>
      </c>
    </row>
    <row r="25" spans="1:26" ht="18.75" customHeight="1" x14ac:dyDescent="0.3">
      <c r="A25" s="108" t="s">
        <v>264</v>
      </c>
      <c r="B25" s="17" t="s">
        <v>262</v>
      </c>
      <c r="C25" s="18">
        <f>SUMPRODUCT(B38:B63,$R$38:$R$63)/$R$64</f>
        <v>4.9807347626737606</v>
      </c>
      <c r="D25" s="18">
        <f t="shared" ref="D25:N25" si="1">SUMPRODUCT(C38:C63,$R$38:$R$63)/$R$64</f>
        <v>5.1348356483036843</v>
      </c>
      <c r="E25" s="18">
        <f t="shared" si="1"/>
        <v>5.2490579933453265</v>
      </c>
      <c r="F25" s="18">
        <f t="shared" si="1"/>
        <v>5.3105949535300061</v>
      </c>
      <c r="G25" s="18">
        <f t="shared" si="1"/>
        <v>5.5017204088436626</v>
      </c>
      <c r="H25" s="18">
        <f t="shared" si="1"/>
        <v>5.6306446299565618</v>
      </c>
      <c r="I25" s="18">
        <f t="shared" si="1"/>
        <v>5.5716667171867709</v>
      </c>
      <c r="J25" s="18">
        <f t="shared" si="1"/>
        <v>5.9383794414056128</v>
      </c>
      <c r="K25" s="18">
        <f t="shared" si="1"/>
        <v>6.0217983617177984</v>
      </c>
      <c r="L25" s="18">
        <f t="shared" si="1"/>
        <v>5.834606517552074</v>
      </c>
      <c r="M25" s="18">
        <f t="shared" si="1"/>
        <v>5.391833628434366</v>
      </c>
      <c r="N25" s="18">
        <f>SUMPRODUCT(M38:M63,$R$38:$R$63)/$R$64</f>
        <v>5.1632682241357148</v>
      </c>
      <c r="O25" s="85"/>
      <c r="P25" s="85"/>
      <c r="Q25" s="85"/>
      <c r="R25" s="85"/>
      <c r="Y25" s="6" t="s">
        <v>247</v>
      </c>
      <c r="Z25" s="9">
        <f t="shared" si="0"/>
        <v>0</v>
      </c>
    </row>
    <row r="26" spans="1:26" x14ac:dyDescent="0.3">
      <c r="A26" s="109"/>
      <c r="B26" s="17" t="s">
        <v>263</v>
      </c>
      <c r="C26" s="21">
        <f>SUMPRODUCT(B68:B93,$R$68:$R$93)/$R$94</f>
        <v>0.91457937217041585</v>
      </c>
      <c r="D26" s="21">
        <f t="shared" ref="D26:N26" si="2">SUMPRODUCT(C68:C93,$R$68:$R$93)/$R$94</f>
        <v>0.94356218036064088</v>
      </c>
      <c r="E26" s="21">
        <f t="shared" si="2"/>
        <v>0.96143755146596099</v>
      </c>
      <c r="F26" s="21">
        <f t="shared" si="2"/>
        <v>0.97383647903620729</v>
      </c>
      <c r="G26" s="21">
        <f t="shared" si="2"/>
        <v>1.0092613058073525</v>
      </c>
      <c r="H26" s="21">
        <f t="shared" si="2"/>
        <v>1.0284288583108143</v>
      </c>
      <c r="I26" s="21">
        <f t="shared" si="2"/>
        <v>1.0129794710954338</v>
      </c>
      <c r="J26" s="21">
        <f t="shared" si="2"/>
        <v>1.0773424431077212</v>
      </c>
      <c r="K26" s="21">
        <f t="shared" si="2"/>
        <v>1.0967252744509588</v>
      </c>
      <c r="L26" s="21">
        <f t="shared" si="2"/>
        <v>1.0555642170343265</v>
      </c>
      <c r="M26" s="21">
        <f t="shared" si="2"/>
        <v>0.98444172127454888</v>
      </c>
      <c r="N26" s="21">
        <f t="shared" si="2"/>
        <v>0.94184112588561852</v>
      </c>
      <c r="O26" s="86"/>
      <c r="P26" s="86"/>
      <c r="Q26" s="86"/>
      <c r="R26" s="87"/>
      <c r="Y26" s="6" t="s">
        <v>248</v>
      </c>
      <c r="Z26" s="9">
        <f t="shared" si="0"/>
        <v>0</v>
      </c>
    </row>
    <row r="27" spans="1:26" x14ac:dyDescent="0.3">
      <c r="B27" s="16"/>
      <c r="C27" s="16"/>
      <c r="D27" s="16"/>
      <c r="E27" s="16"/>
      <c r="F27" s="16"/>
      <c r="G27" s="16"/>
      <c r="H27" s="16"/>
      <c r="I27" s="16"/>
      <c r="J27" s="16"/>
      <c r="K27" s="16"/>
      <c r="L27" s="16"/>
      <c r="M27" s="16"/>
      <c r="N27" s="16"/>
      <c r="O27" s="16"/>
      <c r="P27" s="16"/>
      <c r="Q27" s="16"/>
      <c r="R27" s="16"/>
      <c r="Y27" s="6" t="s">
        <v>249</v>
      </c>
      <c r="Z27" s="9">
        <f t="shared" si="0"/>
        <v>0</v>
      </c>
    </row>
    <row r="28" spans="1:26" x14ac:dyDescent="0.3">
      <c r="A28" s="108" t="s">
        <v>265</v>
      </c>
      <c r="B28" s="17" t="s">
        <v>262</v>
      </c>
      <c r="C28" s="18">
        <f>SUMPRODUCT(B38:B63,$S$38:$S$63)/$S$64</f>
        <v>4.088239470631267</v>
      </c>
      <c r="D28" s="18">
        <f t="shared" ref="D28:N28" si="3">SUMPRODUCT(C38:C63,$S$38:$S$63)/$S$64</f>
        <v>4.2090552309192635</v>
      </c>
      <c r="E28" s="18">
        <f t="shared" si="3"/>
        <v>4.2388796657620649</v>
      </c>
      <c r="F28" s="18">
        <f t="shared" si="3"/>
        <v>4.292700086275083</v>
      </c>
      <c r="G28" s="18">
        <f t="shared" si="3"/>
        <v>4.4110133965492206</v>
      </c>
      <c r="H28" s="18">
        <f t="shared" si="3"/>
        <v>4.4982588986704197</v>
      </c>
      <c r="I28" s="18">
        <f t="shared" si="3"/>
        <v>4.4382796390557875</v>
      </c>
      <c r="J28" s="18">
        <f t="shared" si="3"/>
        <v>4.5856604192988417</v>
      </c>
      <c r="K28" s="18">
        <f t="shared" si="3"/>
        <v>4.679898026514179</v>
      </c>
      <c r="L28" s="18">
        <f t="shared" si="3"/>
        <v>4.6504543837718417</v>
      </c>
      <c r="M28" s="18">
        <f t="shared" si="3"/>
        <v>4.3726561947676021</v>
      </c>
      <c r="N28" s="18">
        <f t="shared" si="3"/>
        <v>4.1637849453579774</v>
      </c>
      <c r="O28" s="85"/>
      <c r="P28" s="85"/>
      <c r="Q28" s="85"/>
      <c r="R28" s="85"/>
      <c r="Y28" s="6" t="s">
        <v>250</v>
      </c>
      <c r="Z28" s="9">
        <f t="shared" si="0"/>
        <v>0</v>
      </c>
    </row>
    <row r="29" spans="1:26" ht="18.75" customHeight="1" x14ac:dyDescent="0.3">
      <c r="A29" s="109"/>
      <c r="B29" s="17" t="s">
        <v>263</v>
      </c>
      <c r="C29" s="21">
        <f>SUMPRODUCT(B68:B93,$S$68:$S$93)/$S$94</f>
        <v>0.94208752011880459</v>
      </c>
      <c r="D29" s="21">
        <f t="shared" ref="D29:N29" si="4">SUMPRODUCT(C68:C93,$S$68:$S$93)/$S$94</f>
        <v>0.96997990461848893</v>
      </c>
      <c r="E29" s="21">
        <f t="shared" si="4"/>
        <v>0.97051397941299467</v>
      </c>
      <c r="F29" s="21">
        <f t="shared" si="4"/>
        <v>0.9836434084866017</v>
      </c>
      <c r="G29" s="21">
        <f t="shared" si="4"/>
        <v>1.0085486126313223</v>
      </c>
      <c r="H29" s="21">
        <f t="shared" si="4"/>
        <v>1.0253545843768508</v>
      </c>
      <c r="I29" s="21">
        <f t="shared" si="4"/>
        <v>1.0083116299792387</v>
      </c>
      <c r="J29" s="21">
        <f t="shared" si="4"/>
        <v>1.0299014448330504</v>
      </c>
      <c r="K29" s="21">
        <f t="shared" si="4"/>
        <v>1.0555040378111684</v>
      </c>
      <c r="L29" s="21">
        <f t="shared" si="4"/>
        <v>1.0535393844420757</v>
      </c>
      <c r="M29" s="21">
        <f t="shared" si="4"/>
        <v>1.0011036028087148</v>
      </c>
      <c r="N29" s="21">
        <f>SUMPRODUCT(M68:M93,$S$68:$S$93)/$S$94</f>
        <v>0.95151189048068829</v>
      </c>
      <c r="O29" s="86"/>
      <c r="P29" s="86"/>
      <c r="Q29" s="86"/>
      <c r="R29" s="87"/>
      <c r="Y29" s="6" t="s">
        <v>251</v>
      </c>
      <c r="Z29" s="9">
        <f t="shared" si="0"/>
        <v>0</v>
      </c>
    </row>
    <row r="30" spans="1:26" x14ac:dyDescent="0.3">
      <c r="B30" s="16"/>
      <c r="C30" s="16"/>
      <c r="D30" s="16"/>
      <c r="E30" s="16"/>
      <c r="F30" s="16"/>
      <c r="G30" s="16"/>
      <c r="H30" s="16"/>
      <c r="I30" s="16"/>
      <c r="J30" s="16"/>
      <c r="K30" s="16"/>
      <c r="L30" s="16"/>
      <c r="M30" s="16"/>
      <c r="N30" s="16"/>
      <c r="O30" s="16"/>
      <c r="P30" s="16"/>
      <c r="Q30" s="16"/>
      <c r="R30" s="16"/>
      <c r="Y30" s="6" t="s">
        <v>252</v>
      </c>
      <c r="Z30" s="9">
        <f t="shared" si="0"/>
        <v>0</v>
      </c>
    </row>
    <row r="31" spans="1:26" x14ac:dyDescent="0.3">
      <c r="A31" s="108" t="s">
        <v>266</v>
      </c>
      <c r="B31" s="17" t="s">
        <v>262</v>
      </c>
      <c r="C31" s="18">
        <f>SUMPRODUCT(B38:B63,$T$38:$T$63)/$T$64</f>
        <v>4.4948585269159489</v>
      </c>
      <c r="D31" s="18">
        <f t="shared" ref="D31:N31" si="5">SUMPRODUCT(C38:C63,$T$38:$T$63)/$T$64</f>
        <v>4.5439156176753119</v>
      </c>
      <c r="E31" s="18">
        <f t="shared" si="5"/>
        <v>4.5770138923768986</v>
      </c>
      <c r="F31" s="18">
        <f t="shared" si="5"/>
        <v>4.6235936598165219</v>
      </c>
      <c r="G31" s="18">
        <f t="shared" si="5"/>
        <v>4.7352851074672246</v>
      </c>
      <c r="H31" s="18">
        <f t="shared" si="5"/>
        <v>4.8526608300209144</v>
      </c>
      <c r="I31" s="18">
        <f t="shared" si="5"/>
        <v>4.8318055075073669</v>
      </c>
      <c r="J31" s="18">
        <f t="shared" si="5"/>
        <v>4.9244814219129029</v>
      </c>
      <c r="K31" s="18">
        <f t="shared" si="5"/>
        <v>4.9663922887041956</v>
      </c>
      <c r="L31" s="18">
        <f t="shared" si="5"/>
        <v>4.9667173800447522</v>
      </c>
      <c r="M31" s="18">
        <f t="shared" si="5"/>
        <v>4.8291805543615025</v>
      </c>
      <c r="N31" s="18">
        <f t="shared" si="5"/>
        <v>4.6510162667879529</v>
      </c>
      <c r="O31" s="85"/>
      <c r="P31" s="85"/>
      <c r="Q31" s="85"/>
      <c r="R31" s="85"/>
      <c r="Y31" s="6" t="s">
        <v>253</v>
      </c>
      <c r="Z31" s="9">
        <f t="shared" si="0"/>
        <v>0</v>
      </c>
    </row>
    <row r="32" spans="1:26" x14ac:dyDescent="0.3">
      <c r="A32" s="109"/>
      <c r="B32" s="17" t="s">
        <v>263</v>
      </c>
      <c r="C32" s="21">
        <f>SUMPRODUCT(B68:B93,$T$68:$T$93)/$T$94</f>
        <v>0.95060942526047298</v>
      </c>
      <c r="D32" s="21">
        <f t="shared" ref="D32:N32" si="6">SUMPRODUCT(C68:C93,$T$68:$T$93)/$T$94</f>
        <v>0.96214267734090342</v>
      </c>
      <c r="E32" s="21">
        <f t="shared" si="6"/>
        <v>0.96608580784009379</v>
      </c>
      <c r="F32" s="21">
        <f t="shared" si="6"/>
        <v>0.97925651681676484</v>
      </c>
      <c r="G32" s="21">
        <f t="shared" si="6"/>
        <v>1.0001681188761216</v>
      </c>
      <c r="H32" s="21">
        <f t="shared" si="6"/>
        <v>1.0225376543337983</v>
      </c>
      <c r="I32" s="21">
        <f t="shared" si="6"/>
        <v>1.0157138997993966</v>
      </c>
      <c r="J32" s="21">
        <f t="shared" si="6"/>
        <v>1.0304635620725666</v>
      </c>
      <c r="K32" s="21">
        <f t="shared" si="6"/>
        <v>1.0422184652050825</v>
      </c>
      <c r="L32" s="21">
        <f t="shared" si="6"/>
        <v>1.0424507702088683</v>
      </c>
      <c r="M32" s="21">
        <f t="shared" si="6"/>
        <v>1.016365658997086</v>
      </c>
      <c r="N32" s="21">
        <f t="shared" si="6"/>
        <v>0.97198744324884478</v>
      </c>
      <c r="O32" s="86"/>
      <c r="P32" s="86"/>
      <c r="Q32" s="86"/>
      <c r="R32" s="87"/>
      <c r="Y32" s="6" t="s">
        <v>254</v>
      </c>
      <c r="Z32" s="9">
        <f t="shared" si="0"/>
        <v>0</v>
      </c>
    </row>
    <row r="33" spans="1:26" ht="18.75" customHeight="1" x14ac:dyDescent="0.3">
      <c r="Y33" s="10" t="s">
        <v>255</v>
      </c>
      <c r="Z33" s="9">
        <f t="shared" si="0"/>
        <v>0</v>
      </c>
    </row>
    <row r="35" spans="1:26" ht="18" x14ac:dyDescent="0.35">
      <c r="A35" s="107" t="s">
        <v>260</v>
      </c>
      <c r="B35" s="107"/>
      <c r="C35" s="106" t="str">
        <f>B1</f>
        <v>State</v>
      </c>
      <c r="D35" s="106"/>
      <c r="E35" s="13" t="s">
        <v>259</v>
      </c>
      <c r="F35" s="13" t="str">
        <f>F1</f>
        <v>Corn</v>
      </c>
    </row>
    <row r="37" spans="1:26" x14ac:dyDescent="0.3">
      <c r="A37" t="s">
        <v>0</v>
      </c>
      <c r="B37" t="str">
        <f>IF($F$1="Wheat","June","September")</f>
        <v>September</v>
      </c>
      <c r="C37" t="str">
        <f>IF($F$1="Wheat","July","October")</f>
        <v>October</v>
      </c>
      <c r="D37" t="str">
        <f>IF($F$1="Wheat","August","November")</f>
        <v>November</v>
      </c>
      <c r="E37" t="str">
        <f>IF($F$1="Wheat","September","December")</f>
        <v>December</v>
      </c>
      <c r="F37" t="str">
        <f>IF($F$1="Wheat","October","January")</f>
        <v>January</v>
      </c>
      <c r="G37" t="str">
        <f>IF($F$1="Wheat","November","February")</f>
        <v>February</v>
      </c>
      <c r="H37" t="str">
        <f>IF($F$1="Wheat","December","March")</f>
        <v>March</v>
      </c>
      <c r="I37" t="str">
        <f>IF($F$1="Wheat","January","April")</f>
        <v>April</v>
      </c>
      <c r="J37" t="str">
        <f>IF($F$1="Wheat","February","May")</f>
        <v>May</v>
      </c>
      <c r="K37" t="str">
        <f>IF($F$1="Wheat","March","June")</f>
        <v>June</v>
      </c>
      <c r="L37" t="str">
        <f>IF($F$1="Wheat","April","July")</f>
        <v>July</v>
      </c>
      <c r="M37" t="str">
        <f>IF($F$1="Wheat","May","August")</f>
        <v>August</v>
      </c>
      <c r="N37" t="s">
        <v>234</v>
      </c>
      <c r="O37" t="s">
        <v>235</v>
      </c>
      <c r="P37" t="s">
        <v>236</v>
      </c>
      <c r="Q37" t="s">
        <v>237</v>
      </c>
      <c r="R37" t="s">
        <v>256</v>
      </c>
      <c r="S37" t="s">
        <v>257</v>
      </c>
      <c r="T37" t="s">
        <v>258</v>
      </c>
    </row>
    <row r="38" spans="1:26" x14ac:dyDescent="0.3">
      <c r="A38" t="s">
        <v>16</v>
      </c>
      <c r="B38" s="11">
        <f>IF($F$1="Corn",SUMPRODUCT(Corn!$E$1:$N$1,Corn!$E15:$N15),IF($F$1="Soybeans", SUMPRODUCT(Soybeans!$E$1:$N$1,Soybeans!$E15:$N15),IF($F$1="Wheat", SUMPRODUCT(Wheat!$E$1:$N$1,Wheat!$E15:$N15),IF($F$1="Grain Sorghum", SUMPRODUCT('Grain Sorghum'!$E$1:$N$1,'Grain Sorghum'!$E15:$N15),""))))</f>
        <v>1.6918321711200102</v>
      </c>
      <c r="C38" s="11">
        <f>IF($F$1="Corn",SUMPRODUCT(Corn!$E$1:$N$1,Corn!$E16:$N16),IF($F$1="Soybeans", SUMPRODUCT(Soybeans!$E$1:$N$1,Soybeans!$E16:$N16),IF($F$1="Wheat", SUMPRODUCT(Wheat!$E$1:$N$1,Wheat!$E16:$N16),IF($F$1="Grain Sorghum", SUMPRODUCT('Grain Sorghum'!$E$1:$N$1,'Grain Sorghum'!$E16:$N16),""))))</f>
        <v>1.6100173619472318</v>
      </c>
      <c r="D38" s="11">
        <f>IF($F$1="Corn",SUMPRODUCT(Corn!$E$1:$N$1,Corn!$E17:$N17),IF($F$1="Soybeans", SUMPRODUCT(Soybeans!$E$1:$N$1,Soybeans!$E17:$N17),IF($F$1="Wheat", SUMPRODUCT(Wheat!$E$1:$N$1,Wheat!$E17:$N17),IF($F$1="Grain Sorghum", SUMPRODUCT('Grain Sorghum'!$E$1:$N$1,'Grain Sorghum'!$E17:$N17),""))))</f>
        <v>1.6391065282510318</v>
      </c>
      <c r="E38" s="11">
        <f>IF($F$1="Corn",SUMPRODUCT(Corn!$E$1:$N$1,Corn!$E18:$N18),IF($F$1="Soybeans", SUMPRODUCT(Soybeans!$E$1:$N$1,Soybeans!$E18:$N18),IF($F$1="Wheat", SUMPRODUCT(Wheat!$E$1:$N$1,Wheat!$E18:$N18),IF($F$1="Grain Sorghum", SUMPRODUCT('Grain Sorghum'!$E$1:$N$1,'Grain Sorghum'!$E18:$N18),""))))</f>
        <v>1.6637793110156882</v>
      </c>
      <c r="F38" s="11">
        <f>IF($F$1="Corn",SUMPRODUCT(Corn!$E$1:$N$1,Corn!$E19:$N19),IF($F$1="Soybeans", SUMPRODUCT(Soybeans!$E$1:$N$1,Soybeans!$E19:$N19),IF($F$1="Wheat", SUMPRODUCT(Wheat!$E$1:$N$1,Wheat!$E19:$N19),IF($F$1="Grain Sorghum", SUMPRODUCT('Grain Sorghum'!$E$1:$N$1,'Grain Sorghum'!$E19:$N19),""))))</f>
        <v>1.7833443700477778</v>
      </c>
      <c r="G38" s="11">
        <f>IF($F$1="Corn",SUMPRODUCT(Corn!$E$1:$N$1,Corn!$E20:$N20),IF($F$1="Soybeans", SUMPRODUCT(Soybeans!$E$1:$N$1,Soybeans!$E20:$N20),IF($F$1="Wheat", SUMPRODUCT(Wheat!$E$1:$N$1,Wheat!$E20:$N20),IF($F$1="Grain Sorghum", SUMPRODUCT('Grain Sorghum'!$E$1:$N$1,'Grain Sorghum'!$E20:$N20),""))))</f>
        <v>1.8755707252574594</v>
      </c>
      <c r="H38" s="11">
        <f>IF($F$1="Corn",SUMPRODUCT(Corn!$E$1:$N$1,Corn!$E21:$N21),IF($F$1="Soybeans", SUMPRODUCT(Soybeans!$E$1:$N$1,Soybeans!$E21:$N21),IF($F$1="Wheat", SUMPRODUCT(Wheat!$E$1:$N$1,Wheat!$E21:$N21),IF($F$1="Grain Sorghum", SUMPRODUCT('Grain Sorghum'!$E$1:$N$1,'Grain Sorghum'!$E21:$N21),""))))</f>
        <v>1.9463324101416619</v>
      </c>
      <c r="I38" s="11">
        <f>IF($F$1="Corn",SUMPRODUCT(Corn!$E$1:$N$1,Corn!$E22:$N22),IF($F$1="Soybeans", SUMPRODUCT(Soybeans!$E$1:$N$1,Soybeans!$E22:$N22),IF($F$1="Wheat", SUMPRODUCT(Wheat!$E$1:$N$1,Wheat!$E22:$N22),IF($F$1="Grain Sorghum", SUMPRODUCT('Grain Sorghum'!$E$1:$N$1,'Grain Sorghum'!$E22:$N22),""))))</f>
        <v>1.9614382439660143</v>
      </c>
      <c r="J38" s="11">
        <f>IF($F$1="Corn",SUMPRODUCT(Corn!$E$1:$N$1,Corn!$E23:$N23),IF($F$1="Soybeans", SUMPRODUCT(Soybeans!$E$1:$N$1,Soybeans!$E23:$N23),IF($F$1="Wheat", SUMPRODUCT(Wheat!$E$1:$N$1,Wheat!$E23:$N23),IF($F$1="Grain Sorghum", SUMPRODUCT('Grain Sorghum'!$E$1:$N$1,'Grain Sorghum'!$E23:$N23),""))))</f>
        <v>2.0404266579945882</v>
      </c>
      <c r="K38" s="11">
        <f>IF($F$1="Corn",SUMPRODUCT(Corn!$E$1:$N$1,Corn!$E24:$N24),IF($F$1="Soybeans", SUMPRODUCT(Soybeans!$E$1:$N$1,Soybeans!$E24:$N24),IF($F$1="Wheat", SUMPRODUCT(Wheat!$E$1:$N$1,Wheat!$E24:$N24),IF($F$1="Grain Sorghum", SUMPRODUCT('Grain Sorghum'!$E$1:$N$1,'Grain Sorghum'!$E24:$N24),""))))</f>
        <v>1.8333214175640833</v>
      </c>
      <c r="L38" s="11">
        <f>IF($F$1="Corn",SUMPRODUCT(Corn!$E$1:$N$1,Corn!$E25:$N25),IF($F$1="Soybeans", SUMPRODUCT(Soybeans!$E$1:$N$1,Soybeans!$E25:$N25),IF($F$1="Wheat", SUMPRODUCT(Wheat!$E$1:$N$1,Wheat!$E25:$N25),IF($F$1="Grain Sorghum", SUMPRODUCT('Grain Sorghum'!$E$1:$N$1,'Grain Sorghum'!$E25:$N25),""))))</f>
        <v>1.6473190786415026</v>
      </c>
      <c r="M38" s="11">
        <f>IF($F$1="Corn",SUMPRODUCT(Corn!$E$1:$N$1,Corn!$E26:$N26),IF($F$1="Soybeans", SUMPRODUCT(Soybeans!$E$1:$N$1,Soybeans!$E26:$N26),IF($F$1="Wheat", SUMPRODUCT(Wheat!$E$1:$N$1,Wheat!$E26:$N26),IF($F$1="Grain Sorghum", SUMPRODUCT('Grain Sorghum'!$E$1:$N$1,'Grain Sorghum'!$E26:$N26),""))))</f>
        <v>1.5552179657483824</v>
      </c>
      <c r="N38" s="11">
        <f t="shared" ref="N38:N53" si="7">AVERAGE(B38:M38)</f>
        <v>1.7706421868079525</v>
      </c>
      <c r="O38" s="11">
        <f t="shared" ref="O38:O54" si="8">MIN(B38:M38)</f>
        <v>1.5552179657483824</v>
      </c>
      <c r="P38" s="11">
        <f t="shared" ref="P38:P55" si="9">MAX(B38:M38)</f>
        <v>2.0404266579945882</v>
      </c>
      <c r="Q38" s="11">
        <f t="shared" ref="Q38:Q52" si="10">P38-O38</f>
        <v>0.48520869224620577</v>
      </c>
      <c r="R38" s="12">
        <v>0</v>
      </c>
      <c r="S38" s="12">
        <v>0</v>
      </c>
      <c r="T38" s="12">
        <v>0</v>
      </c>
    </row>
    <row r="39" spans="1:26" x14ac:dyDescent="0.3">
      <c r="A39" t="s">
        <v>18</v>
      </c>
      <c r="B39" s="11">
        <f>IF($F$1="Corn",SUMPRODUCT(Corn!$E$1:$N$1,Corn!$E27:$N27),IF($F$1="Soybeans", SUMPRODUCT(Soybeans!$E$1:$N$1,Soybeans!$E27:$N27),IF($F$1="Wheat", SUMPRODUCT(Wheat!$E$1:$N$1,Wheat!$E27:$N27),IF($F$1="Grain Sorghum", SUMPRODUCT('Grain Sorghum'!$E$1:$N$1,'Grain Sorghum'!$E27:$N27),""))))</f>
        <v>1.5740339022571759</v>
      </c>
      <c r="C39" s="11">
        <f>IF($F$1="Corn",SUMPRODUCT(Corn!$E$1:$N$1,Corn!$E28:$N28),IF($F$1="Soybeans", SUMPRODUCT(Soybeans!$E$1:$N$1,Soybeans!$E28:$N28),IF($F$1="Wheat", SUMPRODUCT(Wheat!$E$1:$N$1,Wheat!$E28:$N28),IF($F$1="Grain Sorghum", SUMPRODUCT('Grain Sorghum'!$E$1:$N$1,'Grain Sorghum'!$E28:$N28),""))))</f>
        <v>1.7927561825661271</v>
      </c>
      <c r="D39" s="11">
        <f>IF($F$1="Corn",SUMPRODUCT(Corn!$E$1:$N$1,Corn!$E29:$N29),IF($F$1="Soybeans", SUMPRODUCT(Soybeans!$E$1:$N$1,Soybeans!$E29:$N29),IF($F$1="Wheat", SUMPRODUCT(Wheat!$E$1:$N$1,Wheat!$E29:$N29),IF($F$1="Grain Sorghum", SUMPRODUCT('Grain Sorghum'!$E$1:$N$1,'Grain Sorghum'!$E29:$N29),""))))</f>
        <v>1.9331401527088607</v>
      </c>
      <c r="E39" s="11">
        <f>IF($F$1="Corn",SUMPRODUCT(Corn!$E$1:$N$1,Corn!$E30:$N30),IF($F$1="Soybeans", SUMPRODUCT(Soybeans!$E$1:$N$1,Soybeans!$E30:$N30),IF($F$1="Wheat", SUMPRODUCT(Wheat!$E$1:$N$1,Wheat!$E30:$N30),IF($F$1="Grain Sorghum", SUMPRODUCT('Grain Sorghum'!$E$1:$N$1,'Grain Sorghum'!$E30:$N30),""))))</f>
        <v>2.002759193098266</v>
      </c>
      <c r="F39" s="11">
        <f>IF($F$1="Corn",SUMPRODUCT(Corn!$E$1:$N$1,Corn!$E31:$N31),IF($F$1="Soybeans", SUMPRODUCT(Soybeans!$E$1:$N$1,Soybeans!$E31:$N31),IF($F$1="Wheat", SUMPRODUCT(Wheat!$E$1:$N$1,Wheat!$E31:$N31),IF($F$1="Grain Sorghum", SUMPRODUCT('Grain Sorghum'!$E$1:$N$1,'Grain Sorghum'!$E31:$N31),""))))</f>
        <v>2.0081168846650557</v>
      </c>
      <c r="G39" s="11">
        <f>IF($F$1="Corn",SUMPRODUCT(Corn!$E$1:$N$1,Corn!$E32:$N32),IF($F$1="Soybeans", SUMPRODUCT(Soybeans!$E$1:$N$1,Soybeans!$E32:$N32),IF($F$1="Wheat", SUMPRODUCT(Wheat!$E$1:$N$1,Wheat!$E32:$N32),IF($F$1="Grain Sorghum", SUMPRODUCT('Grain Sorghum'!$E$1:$N$1,'Grain Sorghum'!$E32:$N32),""))))</f>
        <v>1.9728171265694809</v>
      </c>
      <c r="H39" s="11">
        <f>IF($F$1="Corn",SUMPRODUCT(Corn!$E$1:$N$1,Corn!$E33:$N33),IF($F$1="Soybeans", SUMPRODUCT(Soybeans!$E$1:$N$1,Soybeans!$E33:$N33),IF($F$1="Wheat", SUMPRODUCT(Wheat!$E$1:$N$1,Wheat!$E33:$N33),IF($F$1="Grain Sorghum", SUMPRODUCT('Grain Sorghum'!$E$1:$N$1,'Grain Sorghum'!$E33:$N33),""))))</f>
        <v>1.9410789014828569</v>
      </c>
      <c r="I39" s="11">
        <f>IF($F$1="Corn",SUMPRODUCT(Corn!$E$1:$N$1,Corn!$E34:$N34),IF($F$1="Soybeans", SUMPRODUCT(Soybeans!$E$1:$N$1,Soybeans!$E34:$N34),IF($F$1="Wheat", SUMPRODUCT(Wheat!$E$1:$N$1,Wheat!$E34:$N34),IF($F$1="Grain Sorghum", SUMPRODUCT('Grain Sorghum'!$E$1:$N$1,'Grain Sorghum'!$E34:$N34),""))))</f>
        <v>1.9105678178158472</v>
      </c>
      <c r="J39" s="11">
        <f>IF($F$1="Corn",SUMPRODUCT(Corn!$E$1:$N$1,Corn!$E35:$N35),IF($F$1="Soybeans", SUMPRODUCT(Soybeans!$E$1:$N$1,Soybeans!$E35:$N35),IF($F$1="Wheat", SUMPRODUCT(Wheat!$E$1:$N$1,Wheat!$E35:$N35),IF($F$1="Grain Sorghum", SUMPRODUCT('Grain Sorghum'!$E$1:$N$1,'Grain Sorghum'!$E35:$N35),""))))</f>
        <v>1.7902952469359315</v>
      </c>
      <c r="K39" s="11">
        <f>IF($F$1="Corn",SUMPRODUCT(Corn!$E$1:$N$1,Corn!$E36:$N36),IF($F$1="Soybeans", SUMPRODUCT(Soybeans!$E$1:$N$1,Soybeans!$E36:$N36),IF($F$1="Wheat", SUMPRODUCT(Wheat!$E$1:$N$1,Wheat!$E36:$N36),IF($F$1="Grain Sorghum", SUMPRODUCT('Grain Sorghum'!$E$1:$N$1,'Grain Sorghum'!$E36:$N36),""))))</f>
        <v>1.8006435660245788</v>
      </c>
      <c r="L39" s="11">
        <f>IF($F$1="Corn",SUMPRODUCT(Corn!$E$1:$N$1,Corn!$E37:$N37),IF($F$1="Soybeans", SUMPRODUCT(Soybeans!$E$1:$N$1,Soybeans!$E37:$N37),IF($F$1="Wheat", SUMPRODUCT(Wheat!$E$1:$N$1,Wheat!$E37:$N37),IF($F$1="Grain Sorghum", SUMPRODUCT('Grain Sorghum'!$E$1:$N$1,'Grain Sorghum'!$E37:$N37),""))))</f>
        <v>1.9604754055132632</v>
      </c>
      <c r="M39" s="11">
        <f>IF($F$1="Corn",SUMPRODUCT(Corn!$E$1:$N$1,Corn!$E38:$N38),IF($F$1="Soybeans", SUMPRODUCT(Soybeans!$E$1:$N$1,Soybeans!$E38:$N38),IF($F$1="Wheat", SUMPRODUCT(Wheat!$E$1:$N$1,Wheat!$E38:$N38),IF($F$1="Grain Sorghum", SUMPRODUCT('Grain Sorghum'!$E$1:$N$1,'Grain Sorghum'!$E38:$N38),""))))</f>
        <v>1.9813316323235155</v>
      </c>
      <c r="N39" s="11">
        <f t="shared" si="7"/>
        <v>1.8890013343300802</v>
      </c>
      <c r="O39" s="11">
        <f t="shared" si="8"/>
        <v>1.5740339022571759</v>
      </c>
      <c r="P39" s="11">
        <f t="shared" si="9"/>
        <v>2.0081168846650557</v>
      </c>
      <c r="Q39" s="11">
        <f t="shared" si="10"/>
        <v>0.43408298240787979</v>
      </c>
      <c r="R39" s="12">
        <v>0</v>
      </c>
      <c r="S39" s="12">
        <v>0</v>
      </c>
      <c r="T39" s="12">
        <v>0</v>
      </c>
    </row>
    <row r="40" spans="1:26" x14ac:dyDescent="0.3">
      <c r="A40" t="s">
        <v>20</v>
      </c>
      <c r="B40" s="11">
        <f>IF($F$1="Corn",SUMPRODUCT(Corn!$E$1:$N$1,Corn!$E39:$N39),IF($F$1="Soybeans", SUMPRODUCT(Soybeans!$E$1:$N$1,Soybeans!$E39:$N39),IF($F$1="Wheat", SUMPRODUCT(Wheat!$E$1:$N$1,Wheat!$E39:$N39),IF($F$1="Grain Sorghum", SUMPRODUCT('Grain Sorghum'!$E$1:$N$1,'Grain Sorghum'!$E39:$N39),""))))</f>
        <v>1.9777832495167924</v>
      </c>
      <c r="C40" s="11">
        <f>IF($F$1="Corn",SUMPRODUCT(Corn!$E$1:$N$1,Corn!$E40:$N40),IF($F$1="Soybeans", SUMPRODUCT(Soybeans!$E$1:$N$1,Soybeans!$E40:$N40),IF($F$1="Wheat", SUMPRODUCT(Wheat!$E$1:$N$1,Wheat!$E40:$N40),IF($F$1="Grain Sorghum", SUMPRODUCT('Grain Sorghum'!$E$1:$N$1,'Grain Sorghum'!$E40:$N40),""))))</f>
        <v>1.9282981438666398</v>
      </c>
      <c r="D40" s="11">
        <f>IF($F$1="Corn",SUMPRODUCT(Corn!$E$1:$N$1,Corn!$E41:$N41),IF($F$1="Soybeans", SUMPRODUCT(Soybeans!$E$1:$N$1,Soybeans!$E41:$N41),IF($F$1="Wheat", SUMPRODUCT(Wheat!$E$1:$N$1,Wheat!$E41:$N41),IF($F$1="Grain Sorghum", SUMPRODUCT('Grain Sorghum'!$E$1:$N$1,'Grain Sorghum'!$E41:$N41),""))))</f>
        <v>1.9270926519704703</v>
      </c>
      <c r="E40" s="11">
        <f>IF($F$1="Corn",SUMPRODUCT(Corn!$E$1:$N$1,Corn!$E42:$N42),IF($F$1="Soybeans", SUMPRODUCT(Soybeans!$E$1:$N$1,Soybeans!$E42:$N42),IF($F$1="Wheat", SUMPRODUCT(Wheat!$E$1:$N$1,Wheat!$E42:$N42),IF($F$1="Grain Sorghum", SUMPRODUCT('Grain Sorghum'!$E$1:$N$1,'Grain Sorghum'!$E42:$N42),""))))</f>
        <v>1.9684735202343664</v>
      </c>
      <c r="F40" s="11">
        <f>IF($F$1="Corn",SUMPRODUCT(Corn!$E$1:$N$1,Corn!$E43:$N43),IF($F$1="Soybeans", SUMPRODUCT(Soybeans!$E$1:$N$1,Soybeans!$E43:$N43),IF($F$1="Wheat", SUMPRODUCT(Wheat!$E$1:$N$1,Wheat!$E43:$N43),IF($F$1="Grain Sorghum", SUMPRODUCT('Grain Sorghum'!$E$1:$N$1,'Grain Sorghum'!$E43:$N43),""))))</f>
        <v>1.9521847710329645</v>
      </c>
      <c r="G40" s="11">
        <f>IF($F$1="Corn",SUMPRODUCT(Corn!$E$1:$N$1,Corn!$E44:$N44),IF($F$1="Soybeans", SUMPRODUCT(Soybeans!$E$1:$N$1,Soybeans!$E44:$N44),IF($F$1="Wheat", SUMPRODUCT(Wheat!$E$1:$N$1,Wheat!$E44:$N44),IF($F$1="Grain Sorghum", SUMPRODUCT('Grain Sorghum'!$E$1:$N$1,'Grain Sorghum'!$E44:$N44),""))))</f>
        <v>1.9287311092604327</v>
      </c>
      <c r="H40" s="11">
        <f>IF($F$1="Corn",SUMPRODUCT(Corn!$E$1:$N$1,Corn!$E45:$N45),IF($F$1="Soybeans", SUMPRODUCT(Soybeans!$E$1:$N$1,Soybeans!$E45:$N45),IF($F$1="Wheat", SUMPRODUCT(Wheat!$E$1:$N$1,Wheat!$E45:$N45),IF($F$1="Grain Sorghum", SUMPRODUCT('Grain Sorghum'!$E$1:$N$1,'Grain Sorghum'!$E45:$N45),""))))</f>
        <v>1.9241167369159868</v>
      </c>
      <c r="I40" s="11">
        <f>IF($F$1="Corn",SUMPRODUCT(Corn!$E$1:$N$1,Corn!$E46:$N46),IF($F$1="Soybeans", SUMPRODUCT(Soybeans!$E$1:$N$1,Soybeans!$E46:$N46),IF($F$1="Wheat", SUMPRODUCT(Wheat!$E$1:$N$1,Wheat!$E46:$N46),IF($F$1="Grain Sorghum", SUMPRODUCT('Grain Sorghum'!$E$1:$N$1,'Grain Sorghum'!$E46:$N46),""))))</f>
        <v>1.8740729430526224</v>
      </c>
      <c r="J40" s="11">
        <f>IF($F$1="Corn",SUMPRODUCT(Corn!$E$1:$N$1,Corn!$E47:$N47),IF($F$1="Soybeans", SUMPRODUCT(Soybeans!$E$1:$N$1,Soybeans!$E47:$N47),IF($F$1="Wheat", SUMPRODUCT(Wheat!$E$1:$N$1,Wheat!$E47:$N47),IF($F$1="Grain Sorghum", SUMPRODUCT('Grain Sorghum'!$E$1:$N$1,'Grain Sorghum'!$E47:$N47),""))))</f>
        <v>1.9314598473029125</v>
      </c>
      <c r="K40" s="11">
        <f>IF($F$1="Corn",SUMPRODUCT(Corn!$E$1:$N$1,Corn!$E48:$N48),IF($F$1="Soybeans", SUMPRODUCT(Soybeans!$E$1:$N$1,Soybeans!$E48:$N48),IF($F$1="Wheat", SUMPRODUCT(Wheat!$E$1:$N$1,Wheat!$E48:$N48),IF($F$1="Grain Sorghum", SUMPRODUCT('Grain Sorghum'!$E$1:$N$1,'Grain Sorghum'!$E48:$N48),""))))</f>
        <v>1.9956814614773526</v>
      </c>
      <c r="L40" s="11">
        <f>IF($F$1="Corn",SUMPRODUCT(Corn!$E$1:$N$1,Corn!$E49:$N49),IF($F$1="Soybeans", SUMPRODUCT(Soybeans!$E$1:$N$1,Soybeans!$E49:$N49),IF($F$1="Wheat", SUMPRODUCT(Wheat!$E$1:$N$1,Wheat!$E49:$N49),IF($F$1="Grain Sorghum", SUMPRODUCT('Grain Sorghum'!$E$1:$N$1,'Grain Sorghum'!$E49:$N49),""))))</f>
        <v>2.2235159722909534</v>
      </c>
      <c r="M40" s="11">
        <f>IF($F$1="Corn",SUMPRODUCT(Corn!$E$1:$N$1,Corn!$E50:$N50),IF($F$1="Soybeans", SUMPRODUCT(Soybeans!$E$1:$N$1,Soybeans!$E50:$N50),IF($F$1="Wheat", SUMPRODUCT(Wheat!$E$1:$N$1,Wheat!$E50:$N50),IF($F$1="Grain Sorghum", SUMPRODUCT('Grain Sorghum'!$E$1:$N$1,'Grain Sorghum'!$E50:$N50),""))))</f>
        <v>2.5369713566638277</v>
      </c>
      <c r="N40" s="11">
        <f t="shared" si="7"/>
        <v>2.0140318136321103</v>
      </c>
      <c r="O40" s="11">
        <f t="shared" si="8"/>
        <v>1.8740729430526224</v>
      </c>
      <c r="P40" s="11">
        <f t="shared" si="9"/>
        <v>2.5369713566638277</v>
      </c>
      <c r="Q40" s="11">
        <f t="shared" si="10"/>
        <v>0.66289841361120527</v>
      </c>
      <c r="R40" s="12">
        <v>0</v>
      </c>
      <c r="S40" s="12">
        <v>0</v>
      </c>
      <c r="T40" s="12">
        <v>0</v>
      </c>
    </row>
    <row r="41" spans="1:26" x14ac:dyDescent="0.3">
      <c r="A41" t="s">
        <v>22</v>
      </c>
      <c r="B41" s="11">
        <f>IF($F$1="Corn",SUMPRODUCT(Corn!$E$1:$N$1,Corn!$E51:$N51),IF($F$1="Soybeans", SUMPRODUCT(Soybeans!$E$1:$N$1,Soybeans!$E51:$N51),IF($F$1="Wheat", SUMPRODUCT(Wheat!$E$1:$N$1,Wheat!$E51:$N51),IF($F$1="Grain Sorghum", SUMPRODUCT('Grain Sorghum'!$E$1:$N$1,'Grain Sorghum'!$E51:$N51),""))))</f>
        <v>2.6896380774137483</v>
      </c>
      <c r="C41" s="11">
        <f>IF($F$1="Corn",SUMPRODUCT(Corn!$E$1:$N$1,Corn!$E52:$N52),IF($F$1="Soybeans", SUMPRODUCT(Soybeans!$E$1:$N$1,Soybeans!$E52:$N52),IF($F$1="Wheat", SUMPRODUCT(Wheat!$E$1:$N$1,Wheat!$E52:$N52),IF($F$1="Grain Sorghum", SUMPRODUCT('Grain Sorghum'!$E$1:$N$1,'Grain Sorghum'!$E52:$N52),""))))</f>
        <v>2.5288247699377293</v>
      </c>
      <c r="D41" s="11">
        <f>IF($F$1="Corn",SUMPRODUCT(Corn!$E$1:$N$1,Corn!$E53:$N53),IF($F$1="Soybeans", SUMPRODUCT(Soybeans!$E$1:$N$1,Soybeans!$E53:$N53),IF($F$1="Wheat", SUMPRODUCT(Wheat!$E$1:$N$1,Wheat!$E53:$N53),IF($F$1="Grain Sorghum", SUMPRODUCT('Grain Sorghum'!$E$1:$N$1,'Grain Sorghum'!$E53:$N53),""))))</f>
        <v>2.4799196854173902</v>
      </c>
      <c r="E41" s="11">
        <f>IF($F$1="Corn",SUMPRODUCT(Corn!$E$1:$N$1,Corn!$E54:$N54),IF($F$1="Soybeans", SUMPRODUCT(Soybeans!$E$1:$N$1,Soybeans!$E54:$N54),IF($F$1="Wheat", SUMPRODUCT(Wheat!$E$1:$N$1,Wheat!$E54:$N54),IF($F$1="Grain Sorghum", SUMPRODUCT('Grain Sorghum'!$E$1:$N$1,'Grain Sorghum'!$E54:$N54),""))))</f>
        <v>2.4278172093556654</v>
      </c>
      <c r="F41" s="11">
        <f>IF($F$1="Corn",SUMPRODUCT(Corn!$E$1:$N$1,Corn!$E55:$N55),IF($F$1="Soybeans", SUMPRODUCT(Soybeans!$E$1:$N$1,Soybeans!$E55:$N55),IF($F$1="Wheat", SUMPRODUCT(Wheat!$E$1:$N$1,Wheat!$E55:$N55),IF($F$1="Grain Sorghum", SUMPRODUCT('Grain Sorghum'!$E$1:$N$1,'Grain Sorghum'!$E55:$N55),""))))</f>
        <v>2.3848399497552162</v>
      </c>
      <c r="G41" s="11">
        <f>IF($F$1="Corn",SUMPRODUCT(Corn!$E$1:$N$1,Corn!$E56:$N56),IF($F$1="Soybeans", SUMPRODUCT(Soybeans!$E$1:$N$1,Soybeans!$E56:$N56),IF($F$1="Wheat", SUMPRODUCT(Wheat!$E$1:$N$1,Wheat!$E56:$N56),IF($F$1="Grain Sorghum", SUMPRODUCT('Grain Sorghum'!$E$1:$N$1,'Grain Sorghum'!$E56:$N56),""))))</f>
        <v>2.388543897580155</v>
      </c>
      <c r="H41" s="11">
        <f>IF($F$1="Corn",SUMPRODUCT(Corn!$E$1:$N$1,Corn!$E57:$N57),IF($F$1="Soybeans", SUMPRODUCT(Soybeans!$E$1:$N$1,Soybeans!$E57:$N57),IF($F$1="Wheat", SUMPRODUCT(Wheat!$E$1:$N$1,Wheat!$E57:$N57),IF($F$1="Grain Sorghum", SUMPRODUCT('Grain Sorghum'!$E$1:$N$1,'Grain Sorghum'!$E57:$N57),""))))</f>
        <v>2.3379375756676519</v>
      </c>
      <c r="I41" s="11">
        <f>IF($F$1="Corn",SUMPRODUCT(Corn!$E$1:$N$1,Corn!$E58:$N58),IF($F$1="Soybeans", SUMPRODUCT(Soybeans!$E$1:$N$1,Soybeans!$E58:$N58),IF($F$1="Wheat", SUMPRODUCT(Wheat!$E$1:$N$1,Wheat!$E58:$N58),IF($F$1="Grain Sorghum", SUMPRODUCT('Grain Sorghum'!$E$1:$N$1,'Grain Sorghum'!$E58:$N58),""))))</f>
        <v>2.3805789367776167</v>
      </c>
      <c r="J41" s="11">
        <f>IF($F$1="Corn",SUMPRODUCT(Corn!$E$1:$N$1,Corn!$E59:$N59),IF($F$1="Soybeans", SUMPRODUCT(Soybeans!$E$1:$N$1,Soybeans!$E59:$N59),IF($F$1="Wheat", SUMPRODUCT(Wheat!$E$1:$N$1,Wheat!$E59:$N59),IF($F$1="Grain Sorghum", SUMPRODUCT('Grain Sorghum'!$E$1:$N$1,'Grain Sorghum'!$E59:$N59),""))))</f>
        <v>2.4149352526493209</v>
      </c>
      <c r="K41" s="11">
        <f>IF($F$1="Corn",SUMPRODUCT(Corn!$E$1:$N$1,Corn!$E60:$N60),IF($F$1="Soybeans", SUMPRODUCT(Soybeans!$E$1:$N$1,Soybeans!$E60:$N60),IF($F$1="Wheat", SUMPRODUCT(Wheat!$E$1:$N$1,Wheat!$E60:$N60),IF($F$1="Grain Sorghum", SUMPRODUCT('Grain Sorghum'!$E$1:$N$1,'Grain Sorghum'!$E60:$N60),""))))</f>
        <v>2.3630354767873314</v>
      </c>
      <c r="L41" s="11">
        <f>IF($F$1="Corn",SUMPRODUCT(Corn!$E$1:$N$1,Corn!$E61:$N61),IF($F$1="Soybeans", SUMPRODUCT(Soybeans!$E$1:$N$1,Soybeans!$E61:$N61),IF($F$1="Wheat", SUMPRODUCT(Wheat!$E$1:$N$1,Wheat!$E61:$N61),IF($F$1="Grain Sorghum", SUMPRODUCT('Grain Sorghum'!$E$1:$N$1,'Grain Sorghum'!$E61:$N61),""))))</f>
        <v>2.1316420966700504</v>
      </c>
      <c r="M41" s="11">
        <f>IF($F$1="Corn",SUMPRODUCT(Corn!$E$1:$N$1,Corn!$E62:$N62),IF($F$1="Soybeans", SUMPRODUCT(Soybeans!$E$1:$N$1,Soybeans!$E62:$N62),IF($F$1="Wheat", SUMPRODUCT(Wheat!$E$1:$N$1,Wheat!$E62:$N62),IF($F$1="Grain Sorghum", SUMPRODUCT('Grain Sorghum'!$E$1:$N$1,'Grain Sorghum'!$E62:$N62),""))))</f>
        <v>2.2073359004625788</v>
      </c>
      <c r="N41" s="11">
        <f t="shared" si="7"/>
        <v>2.394587402372871</v>
      </c>
      <c r="O41" s="11">
        <f t="shared" si="8"/>
        <v>2.1316420966700504</v>
      </c>
      <c r="P41" s="11">
        <f t="shared" si="9"/>
        <v>2.6896380774137483</v>
      </c>
      <c r="Q41" s="11">
        <f t="shared" si="10"/>
        <v>0.55799598074369783</v>
      </c>
      <c r="R41" s="12">
        <v>0</v>
      </c>
      <c r="S41" s="12">
        <v>0</v>
      </c>
      <c r="T41" s="12">
        <v>0</v>
      </c>
    </row>
    <row r="42" spans="1:26" x14ac:dyDescent="0.3">
      <c r="A42" t="s">
        <v>24</v>
      </c>
      <c r="B42" s="11">
        <f>IF($F$1="Corn",SUMPRODUCT(Corn!$E$1:$N$1,Corn!$E63:$N63),IF($F$1="Soybeans", SUMPRODUCT(Soybeans!$E$1:$N$1,Soybeans!$E63:$N63),IF($F$1="Wheat", SUMPRODUCT(Wheat!$E$1:$N$1,Wheat!$E63:$N63),IF($F$1="Grain Sorghum", SUMPRODUCT('Grain Sorghum'!$E$1:$N$1,'Grain Sorghum'!$E63:$N63),""))))</f>
        <v>2.2514285538629752</v>
      </c>
      <c r="C42" s="11">
        <f>IF($F$1="Corn",SUMPRODUCT(Corn!$E$1:$N$1,Corn!$E64:$N64),IF($F$1="Soybeans", SUMPRODUCT(Soybeans!$E$1:$N$1,Soybeans!$E64:$N64),IF($F$1="Wheat", SUMPRODUCT(Wheat!$E$1:$N$1,Wheat!$E64:$N64),IF($F$1="Grain Sorghum", SUMPRODUCT('Grain Sorghum'!$E$1:$N$1,'Grain Sorghum'!$E64:$N64),""))))</f>
        <v>2.1934583287686111</v>
      </c>
      <c r="D42" s="11">
        <f>IF($F$1="Corn",SUMPRODUCT(Corn!$E$1:$N$1,Corn!$E65:$N65),IF($F$1="Soybeans", SUMPRODUCT(Soybeans!$E$1:$N$1,Soybeans!$E65:$N65),IF($F$1="Wheat", SUMPRODUCT(Wheat!$E$1:$N$1,Wheat!$E65:$N65),IF($F$1="Grain Sorghum", SUMPRODUCT('Grain Sorghum'!$E$1:$N$1,'Grain Sorghum'!$E65:$N65),""))))</f>
        <v>2.3392098431760169</v>
      </c>
      <c r="E42" s="11">
        <f>IF($F$1="Corn",SUMPRODUCT(Corn!$E$1:$N$1,Corn!$E66:$N66),IF($F$1="Soybeans", SUMPRODUCT(Soybeans!$E$1:$N$1,Soybeans!$E66:$N66),IF($F$1="Wheat", SUMPRODUCT(Wheat!$E$1:$N$1,Wheat!$E66:$N66),IF($F$1="Grain Sorghum", SUMPRODUCT('Grain Sorghum'!$E$1:$N$1,'Grain Sorghum'!$E66:$N66),""))))</f>
        <v>2.4282161422694721</v>
      </c>
      <c r="F42" s="11">
        <f>IF($F$1="Corn",SUMPRODUCT(Corn!$E$1:$N$1,Corn!$E67:$N67),IF($F$1="Soybeans", SUMPRODUCT(Soybeans!$E$1:$N$1,Soybeans!$E67:$N67),IF($F$1="Wheat", SUMPRODUCT(Wheat!$E$1:$N$1,Wheat!$E67:$N67),IF($F$1="Grain Sorghum", SUMPRODUCT('Grain Sorghum'!$E$1:$N$1,'Grain Sorghum'!$E67:$N67),""))))</f>
        <v>2.586522285497872</v>
      </c>
      <c r="G42" s="11">
        <f>IF($F$1="Corn",SUMPRODUCT(Corn!$E$1:$N$1,Corn!$E68:$N68),IF($F$1="Soybeans", SUMPRODUCT(Soybeans!$E$1:$N$1,Soybeans!$E68:$N68),IF($F$1="Wheat", SUMPRODUCT(Wheat!$E$1:$N$1,Wheat!$E68:$N68),IF($F$1="Grain Sorghum", SUMPRODUCT('Grain Sorghum'!$E$1:$N$1,'Grain Sorghum'!$E68:$N68),""))))</f>
        <v>2.7263775528693688</v>
      </c>
      <c r="H42" s="11">
        <f>IF($F$1="Corn",SUMPRODUCT(Corn!$E$1:$N$1,Corn!$E69:$N69),IF($F$1="Soybeans", SUMPRODUCT(Soybeans!$E$1:$N$1,Soybeans!$E69:$N69),IF($F$1="Wheat", SUMPRODUCT(Wheat!$E$1:$N$1,Wheat!$E69:$N69),IF($F$1="Grain Sorghum", SUMPRODUCT('Grain Sorghum'!$E$1:$N$1,'Grain Sorghum'!$E69:$N69),""))))</f>
        <v>2.9325191708279594</v>
      </c>
      <c r="I42" s="11">
        <f>IF($F$1="Corn",SUMPRODUCT(Corn!$E$1:$N$1,Corn!$E70:$N70),IF($F$1="Soybeans", SUMPRODUCT(Soybeans!$E$1:$N$1,Soybeans!$E70:$N70),IF($F$1="Wheat", SUMPRODUCT(Wheat!$E$1:$N$1,Wheat!$E70:$N70),IF($F$1="Grain Sorghum", SUMPRODUCT('Grain Sorghum'!$E$1:$N$1,'Grain Sorghum'!$E70:$N70),""))))</f>
        <v>3.0149159215554535</v>
      </c>
      <c r="J42" s="11">
        <f>IF($F$1="Corn",SUMPRODUCT(Corn!$E$1:$N$1,Corn!$E71:$N71),IF($F$1="Soybeans", SUMPRODUCT(Soybeans!$E$1:$N$1,Soybeans!$E71:$N71),IF($F$1="Wheat", SUMPRODUCT(Wheat!$E$1:$N$1,Wheat!$E71:$N71),IF($F$1="Grain Sorghum", SUMPRODUCT('Grain Sorghum'!$E$1:$N$1,'Grain Sorghum'!$E71:$N71),""))))</f>
        <v>2.9069128596448124</v>
      </c>
      <c r="K42" s="11">
        <f>IF($F$1="Corn",SUMPRODUCT(Corn!$E$1:$N$1,Corn!$E72:$N72),IF($F$1="Soybeans", SUMPRODUCT(Soybeans!$E$1:$N$1,Soybeans!$E72:$N72),IF($F$1="Wheat", SUMPRODUCT(Wheat!$E$1:$N$1,Wheat!$E72:$N72),IF($F$1="Grain Sorghum", SUMPRODUCT('Grain Sorghum'!$E$1:$N$1,'Grain Sorghum'!$E72:$N72),""))))</f>
        <v>2.7982962933797686</v>
      </c>
      <c r="L42" s="11">
        <f>IF($F$1="Corn",SUMPRODUCT(Corn!$E$1:$N$1,Corn!$E73:$N73),IF($F$1="Soybeans", SUMPRODUCT(Soybeans!$E$1:$N$1,Soybeans!$E73:$N73),IF($F$1="Wheat", SUMPRODUCT(Wheat!$E$1:$N$1,Wheat!$E73:$N73),IF($F$1="Grain Sorghum", SUMPRODUCT('Grain Sorghum'!$E$1:$N$1,'Grain Sorghum'!$E73:$N73),""))))</f>
        <v>2.3576239053779022</v>
      </c>
      <c r="M42" s="11">
        <f>IF($F$1="Corn",SUMPRODUCT(Corn!$E$1:$N$1,Corn!$E74:$N74),IF($F$1="Soybeans", SUMPRODUCT(Soybeans!$E$1:$N$1,Soybeans!$E74:$N74),IF($F$1="Wheat", SUMPRODUCT(Wheat!$E$1:$N$1,Wheat!$E74:$N74),IF($F$1="Grain Sorghum", SUMPRODUCT('Grain Sorghum'!$E$1:$N$1,'Grain Sorghum'!$E74:$N74),""))))</f>
        <v>2.228748286606685</v>
      </c>
      <c r="N42" s="11">
        <f t="shared" si="7"/>
        <v>2.5636857619864077</v>
      </c>
      <c r="O42" s="11">
        <f t="shared" si="8"/>
        <v>2.1934583287686111</v>
      </c>
      <c r="P42" s="11">
        <f t="shared" si="9"/>
        <v>3.0149159215554535</v>
      </c>
      <c r="Q42" s="11">
        <f t="shared" si="10"/>
        <v>0.82145759278684238</v>
      </c>
      <c r="R42" s="12">
        <v>0</v>
      </c>
      <c r="S42" s="12">
        <v>0</v>
      </c>
      <c r="T42" s="12">
        <v>0</v>
      </c>
    </row>
    <row r="43" spans="1:26" x14ac:dyDescent="0.3">
      <c r="A43" t="s">
        <v>26</v>
      </c>
      <c r="B43" s="11">
        <f>IF($F$1="Corn",SUMPRODUCT(Corn!$E$1:$N$1,Corn!$E75:$N75),IF($F$1="Soybeans", SUMPRODUCT(Soybeans!$E$1:$N$1,Soybeans!$E75:$N75),IF($F$1="Wheat", SUMPRODUCT(Wheat!$E$1:$N$1,Wheat!$E75:$N75),IF($F$1="Grain Sorghum", SUMPRODUCT('Grain Sorghum'!$E$1:$N$1,'Grain Sorghum'!$E75:$N75),""))))</f>
        <v>2.0620068381014818</v>
      </c>
      <c r="C43" s="11">
        <f>IF($F$1="Corn",SUMPRODUCT(Corn!$E$1:$N$1,Corn!$E76:$N76),IF($F$1="Soybeans", SUMPRODUCT(Soybeans!$E$1:$N$1,Soybeans!$E76:$N76),IF($F$1="Wheat", SUMPRODUCT(Wheat!$E$1:$N$1,Wheat!$E76:$N76),IF($F$1="Grain Sorghum", SUMPRODUCT('Grain Sorghum'!$E$1:$N$1,'Grain Sorghum'!$E76:$N76),""))))</f>
        <v>1.8815740682776012</v>
      </c>
      <c r="D43" s="11">
        <f>IF($F$1="Corn",SUMPRODUCT(Corn!$E$1:$N$1,Corn!$E77:$N77),IF($F$1="Soybeans", SUMPRODUCT(Soybeans!$E$1:$N$1,Soybeans!$E77:$N77),IF($F$1="Wheat", SUMPRODUCT(Wheat!$E$1:$N$1,Wheat!$E77:$N77),IF($F$1="Grain Sorghum", SUMPRODUCT('Grain Sorghum'!$E$1:$N$1,'Grain Sorghum'!$E77:$N77),""))))</f>
        <v>1.8519736796474913</v>
      </c>
      <c r="E43" s="11">
        <f>IF($F$1="Corn",SUMPRODUCT(Corn!$E$1:$N$1,Corn!$E78:$N78),IF($F$1="Soybeans", SUMPRODUCT(Soybeans!$E$1:$N$1,Soybeans!$E78:$N78),IF($F$1="Wheat", SUMPRODUCT(Wheat!$E$1:$N$1,Wheat!$E78:$N78),IF($F$1="Grain Sorghum", SUMPRODUCT('Grain Sorghum'!$E$1:$N$1,'Grain Sorghum'!$E78:$N78),""))))</f>
        <v>1.8216775951814517</v>
      </c>
      <c r="F43" s="11">
        <f>IF($F$1="Corn",SUMPRODUCT(Corn!$E$1:$N$1,Corn!$E79:$N79),IF($F$1="Soybeans", SUMPRODUCT(Soybeans!$E$1:$N$1,Soybeans!$E79:$N79),IF($F$1="Wheat", SUMPRODUCT(Wheat!$E$1:$N$1,Wheat!$E79:$N79),IF($F$1="Grain Sorghum", SUMPRODUCT('Grain Sorghum'!$E$1:$N$1,'Grain Sorghum'!$E79:$N79),""))))</f>
        <v>1.7995267742746051</v>
      </c>
      <c r="G43" s="11">
        <f>IF($F$1="Corn",SUMPRODUCT(Corn!$E$1:$N$1,Corn!$E80:$N80),IF($F$1="Soybeans", SUMPRODUCT(Soybeans!$E$1:$N$1,Soybeans!$E80:$N80),IF($F$1="Wheat", SUMPRODUCT(Wheat!$E$1:$N$1,Wheat!$E80:$N80),IF($F$1="Grain Sorghum", SUMPRODUCT('Grain Sorghum'!$E$1:$N$1,'Grain Sorghum'!$E80:$N80),""))))</f>
        <v>1.8097665377937249</v>
      </c>
      <c r="H43" s="11">
        <f>IF($F$1="Corn",SUMPRODUCT(Corn!$E$1:$N$1,Corn!$E81:$N81),IF($F$1="Soybeans", SUMPRODUCT(Soybeans!$E$1:$N$1,Soybeans!$E81:$N81),IF($F$1="Wheat", SUMPRODUCT(Wheat!$E$1:$N$1,Wheat!$E81:$N81),IF($F$1="Grain Sorghum", SUMPRODUCT('Grain Sorghum'!$E$1:$N$1,'Grain Sorghum'!$E81:$N81),""))))</f>
        <v>1.9216322599164093</v>
      </c>
      <c r="I43" s="11">
        <f>IF($F$1="Corn",SUMPRODUCT(Corn!$E$1:$N$1,Corn!$E82:$N82),IF($F$1="Soybeans", SUMPRODUCT(Soybeans!$E$1:$N$1,Soybeans!$E82:$N82),IF($F$1="Wheat", SUMPRODUCT(Wheat!$E$1:$N$1,Wheat!$E82:$N82),IF($F$1="Grain Sorghum", SUMPRODUCT('Grain Sorghum'!$E$1:$N$1,'Grain Sorghum'!$E82:$N82),""))))</f>
        <v>1.8485185127246904</v>
      </c>
      <c r="J43" s="11">
        <f>IF($F$1="Corn",SUMPRODUCT(Corn!$E$1:$N$1,Corn!$E83:$N83),IF($F$1="Soybeans", SUMPRODUCT(Soybeans!$E$1:$N$1,Soybeans!$E83:$N83),IF($F$1="Wheat", SUMPRODUCT(Wheat!$E$1:$N$1,Wheat!$E83:$N83),IF($F$1="Grain Sorghum", SUMPRODUCT('Grain Sorghum'!$E$1:$N$1,'Grain Sorghum'!$E83:$N83),""))))</f>
        <v>1.8499170636396272</v>
      </c>
      <c r="K43" s="11">
        <f>IF($F$1="Corn",SUMPRODUCT(Corn!$E$1:$N$1,Corn!$E84:$N84),IF($F$1="Soybeans", SUMPRODUCT(Soybeans!$E$1:$N$1,Soybeans!$E84:$N84),IF($F$1="Wheat", SUMPRODUCT(Wheat!$E$1:$N$1,Wheat!$E84:$N84),IF($F$1="Grain Sorghum", SUMPRODUCT('Grain Sorghum'!$E$1:$N$1,'Grain Sorghum'!$E84:$N84),""))))</f>
        <v>1.982330545852222</v>
      </c>
      <c r="L43" s="11">
        <f>IF($F$1="Corn",SUMPRODUCT(Corn!$E$1:$N$1,Corn!$E85:$N85),IF($F$1="Soybeans", SUMPRODUCT(Soybeans!$E$1:$N$1,Soybeans!$E85:$N85),IF($F$1="Wheat", SUMPRODUCT(Wheat!$E$1:$N$1,Wheat!$E85:$N85),IF($F$1="Grain Sorghum", SUMPRODUCT('Grain Sorghum'!$E$1:$N$1,'Grain Sorghum'!$E85:$N85),""))))</f>
        <v>2.1075985552731948</v>
      </c>
      <c r="M43" s="11">
        <f>IF($F$1="Corn",SUMPRODUCT(Corn!$E$1:$N$1,Corn!$E86:$N86),IF($F$1="Soybeans", SUMPRODUCT(Soybeans!$E$1:$N$1,Soybeans!$E86:$N86),IF($F$1="Wheat", SUMPRODUCT(Wheat!$E$1:$N$1,Wheat!$E86:$N86),IF($F$1="Grain Sorghum", SUMPRODUCT('Grain Sorghum'!$E$1:$N$1,'Grain Sorghum'!$E86:$N86),""))))</f>
        <v>1.8853459089557081</v>
      </c>
      <c r="N43" s="11">
        <f t="shared" si="7"/>
        <v>1.9018223616365173</v>
      </c>
      <c r="O43" s="11">
        <f t="shared" si="8"/>
        <v>1.7995267742746051</v>
      </c>
      <c r="P43" s="11">
        <f t="shared" si="9"/>
        <v>2.1075985552731948</v>
      </c>
      <c r="Q43" s="11">
        <f t="shared" si="10"/>
        <v>0.30807178099858978</v>
      </c>
      <c r="R43" s="12">
        <v>0</v>
      </c>
      <c r="S43" s="12">
        <v>0</v>
      </c>
      <c r="T43" s="12">
        <v>0</v>
      </c>
    </row>
    <row r="44" spans="1:26" x14ac:dyDescent="0.3">
      <c r="A44" t="s">
        <v>28</v>
      </c>
      <c r="B44" s="11">
        <f>IF($F$1="Corn",SUMPRODUCT(Corn!$E$1:$N$1,Corn!$E87:$N87),IF($F$1="Soybeans", SUMPRODUCT(Soybeans!$E$1:$N$1,Soybeans!$E87:$N87),IF($F$1="Wheat", SUMPRODUCT(Wheat!$E$1:$N$1,Wheat!$E87:$N87),IF($F$1="Grain Sorghum", SUMPRODUCT('Grain Sorghum'!$E$1:$N$1,'Grain Sorghum'!$E87:$N87),""))))</f>
        <v>1.7449532709667617</v>
      </c>
      <c r="C44" s="11">
        <f>IF($F$1="Corn",SUMPRODUCT(Corn!$E$1:$N$1,Corn!$E88:$N88),IF($F$1="Soybeans", SUMPRODUCT(Soybeans!$E$1:$N$1,Soybeans!$E88:$N88),IF($F$1="Wheat", SUMPRODUCT(Wheat!$E$1:$N$1,Wheat!$E88:$N88),IF($F$1="Grain Sorghum", SUMPRODUCT('Grain Sorghum'!$E$1:$N$1,'Grain Sorghum'!$E88:$N88),""))))</f>
        <v>1.7079191406331646</v>
      </c>
      <c r="D44" s="11">
        <f>IF($F$1="Corn",SUMPRODUCT(Corn!$E$1:$N$1,Corn!$E89:$N89),IF($F$1="Soybeans", SUMPRODUCT(Soybeans!$E$1:$N$1,Soybeans!$E89:$N89),IF($F$1="Wheat", SUMPRODUCT(Wheat!$E$1:$N$1,Wheat!$E89:$N89),IF($F$1="Grain Sorghum", SUMPRODUCT('Grain Sorghum'!$E$1:$N$1,'Grain Sorghum'!$E89:$N89),""))))</f>
        <v>1.6618113241105712</v>
      </c>
      <c r="E44" s="11">
        <f>IF($F$1="Corn",SUMPRODUCT(Corn!$E$1:$N$1,Corn!$E90:$N90),IF($F$1="Soybeans", SUMPRODUCT(Soybeans!$E$1:$N$1,Soybeans!$E90:$N90),IF($F$1="Wheat", SUMPRODUCT(Wheat!$E$1:$N$1,Wheat!$E90:$N90),IF($F$1="Grain Sorghum", SUMPRODUCT('Grain Sorghum'!$E$1:$N$1,'Grain Sorghum'!$E90:$N90),""))))</f>
        <v>1.7823122746896118</v>
      </c>
      <c r="F44" s="11">
        <f>IF($F$1="Corn",SUMPRODUCT(Corn!$E$1:$N$1,Corn!$E91:$N91),IF($F$1="Soybeans", SUMPRODUCT(Soybeans!$E$1:$N$1,Soybeans!$E91:$N91),IF($F$1="Wheat", SUMPRODUCT(Wheat!$E$1:$N$1,Wheat!$E91:$N91),IF($F$1="Grain Sorghum", SUMPRODUCT('Grain Sorghum'!$E$1:$N$1,'Grain Sorghum'!$E91:$N91),""))))</f>
        <v>1.8696711966239947</v>
      </c>
      <c r="G44" s="11">
        <f>IF($F$1="Corn",SUMPRODUCT(Corn!$E$1:$N$1,Corn!$E92:$N92),IF($F$1="Soybeans", SUMPRODUCT(Soybeans!$E$1:$N$1,Soybeans!$E92:$N92),IF($F$1="Wheat", SUMPRODUCT(Wheat!$E$1:$N$1,Wheat!$E92:$N92),IF($F$1="Grain Sorghum", SUMPRODUCT('Grain Sorghum'!$E$1:$N$1,'Grain Sorghum'!$E92:$N92),""))))</f>
        <v>1.952459541982303</v>
      </c>
      <c r="H44" s="11">
        <f>IF($F$1="Corn",SUMPRODUCT(Corn!$E$1:$N$1,Corn!$E93:$N93),IF($F$1="Soybeans", SUMPRODUCT(Soybeans!$E$1:$N$1,Soybeans!$E93:$N93),IF($F$1="Wheat", SUMPRODUCT(Wheat!$E$1:$N$1,Wheat!$E93:$N93),IF($F$1="Grain Sorghum", SUMPRODUCT('Grain Sorghum'!$E$1:$N$1,'Grain Sorghum'!$E93:$N93),""))))</f>
        <v>1.9508662709074927</v>
      </c>
      <c r="I44" s="11">
        <f>IF($F$1="Corn",SUMPRODUCT(Corn!$E$1:$N$1,Corn!$E94:$N94),IF($F$1="Soybeans", SUMPRODUCT(Soybeans!$E$1:$N$1,Soybeans!$E94:$N94),IF($F$1="Wheat", SUMPRODUCT(Wheat!$E$1:$N$1,Wheat!$E94:$N94),IF($F$1="Grain Sorghum", SUMPRODUCT('Grain Sorghum'!$E$1:$N$1,'Grain Sorghum'!$E94:$N94),""))))</f>
        <v>2.0801592231303014</v>
      </c>
      <c r="J44" s="11">
        <f>IF($F$1="Corn",SUMPRODUCT(Corn!$E$1:$N$1,Corn!$E95:$N95),IF($F$1="Soybeans", SUMPRODUCT(Soybeans!$E$1:$N$1,Soybeans!$E95:$N95),IF($F$1="Wheat", SUMPRODUCT(Wheat!$E$1:$N$1,Wheat!$E95:$N95),IF($F$1="Grain Sorghum", SUMPRODUCT('Grain Sorghum'!$E$1:$N$1,'Grain Sorghum'!$E95:$N95),""))))</f>
        <v>2.1666315793991089</v>
      </c>
      <c r="K44" s="11">
        <f>IF($F$1="Corn",SUMPRODUCT(Corn!$E$1:$N$1,Corn!$E96:$N96),IF($F$1="Soybeans", SUMPRODUCT(Soybeans!$E$1:$N$1,Soybeans!$E96:$N96),IF($F$1="Wheat", SUMPRODUCT(Wheat!$E$1:$N$1,Wheat!$E96:$N96),IF($F$1="Grain Sorghum", SUMPRODUCT('Grain Sorghum'!$E$1:$N$1,'Grain Sorghum'!$E96:$N96),""))))</f>
        <v>2.1142707223782136</v>
      </c>
      <c r="L44" s="11">
        <f>IF($F$1="Corn",SUMPRODUCT(Corn!$E$1:$N$1,Corn!$E97:$N97),IF($F$1="Soybeans", SUMPRODUCT(Soybeans!$E$1:$N$1,Soybeans!$E97:$N97),IF($F$1="Wheat", SUMPRODUCT(Wheat!$E$1:$N$1,Wheat!$E97:$N97),IF($F$1="Grain Sorghum", SUMPRODUCT('Grain Sorghum'!$E$1:$N$1,'Grain Sorghum'!$E97:$N97),""))))</f>
        <v>2.254570815696225</v>
      </c>
      <c r="M44" s="11">
        <f>IF($F$1="Corn",SUMPRODUCT(Corn!$E$1:$N$1,Corn!$E98:$N98),IF($F$1="Soybeans", SUMPRODUCT(Soybeans!$E$1:$N$1,Soybeans!$E98:$N98),IF($F$1="Wheat", SUMPRODUCT(Wheat!$E$1:$N$1,Wheat!$E98:$N98),IF($F$1="Grain Sorghum", SUMPRODUCT('Grain Sorghum'!$E$1:$N$1,'Grain Sorghum'!$E98:$N98),""))))</f>
        <v>2.1640699624811832</v>
      </c>
      <c r="N44" s="11">
        <f t="shared" si="7"/>
        <v>1.9541412769165776</v>
      </c>
      <c r="O44" s="11">
        <f t="shared" si="8"/>
        <v>1.6618113241105712</v>
      </c>
      <c r="P44" s="11">
        <f t="shared" si="9"/>
        <v>2.254570815696225</v>
      </c>
      <c r="Q44" s="11">
        <f t="shared" si="10"/>
        <v>0.59275949158565377</v>
      </c>
      <c r="R44" s="12">
        <v>0</v>
      </c>
      <c r="S44" s="12">
        <v>0</v>
      </c>
      <c r="T44" s="12">
        <v>0</v>
      </c>
    </row>
    <row r="45" spans="1:26" x14ac:dyDescent="0.3">
      <c r="A45" t="s">
        <v>30</v>
      </c>
      <c r="B45" s="11">
        <f>IF($F$1="Corn",SUMPRODUCT(Corn!$E$1:$N$1,Corn!$E99:$N99),IF($F$1="Soybeans", SUMPRODUCT(Soybeans!$E$1:$N$1,Soybeans!$E99:$N99),IF($F$1="Wheat", SUMPRODUCT(Wheat!$E$1:$N$1,Wheat!$E99:$N99),IF($F$1="Grain Sorghum", SUMPRODUCT('Grain Sorghum'!$E$1:$N$1,'Grain Sorghum'!$E99:$N99),""))))</f>
        <v>2.2741439468598026</v>
      </c>
      <c r="C45" s="11">
        <f>IF($F$1="Corn",SUMPRODUCT(Corn!$E$1:$N$1,Corn!$E100:$N100),IF($F$1="Soybeans", SUMPRODUCT(Soybeans!$E$1:$N$1,Soybeans!$E100:$N100),IF($F$1="Wheat", SUMPRODUCT(Wheat!$E$1:$N$1,Wheat!$E100:$N100),IF($F$1="Grain Sorghum", SUMPRODUCT('Grain Sorghum'!$E$1:$N$1,'Grain Sorghum'!$E100:$N100),""))))</f>
        <v>2.9138568374845715</v>
      </c>
      <c r="D45" s="11">
        <f>IF($F$1="Corn",SUMPRODUCT(Corn!$E$1:$N$1,Corn!$E101:$N101),IF($F$1="Soybeans", SUMPRODUCT(Soybeans!$E$1:$N$1,Soybeans!$E101:$N101),IF($F$1="Wheat", SUMPRODUCT(Wheat!$E$1:$N$1,Wheat!$E101:$N101),IF($F$1="Grain Sorghum", SUMPRODUCT('Grain Sorghum'!$E$1:$N$1,'Grain Sorghum'!$E101:$N101),""))))</f>
        <v>3.5076320425305569</v>
      </c>
      <c r="E45" s="11">
        <f>IF($F$1="Corn",SUMPRODUCT(Corn!$E$1:$N$1,Corn!$E102:$N102),IF($F$1="Soybeans", SUMPRODUCT(Soybeans!$E$1:$N$1,Soybeans!$E102:$N102),IF($F$1="Wheat", SUMPRODUCT(Wheat!$E$1:$N$1,Wheat!$E102:$N102),IF($F$1="Grain Sorghum", SUMPRODUCT('Grain Sorghum'!$E$1:$N$1,'Grain Sorghum'!$E102:$N102),""))))</f>
        <v>3.5209888691357585</v>
      </c>
      <c r="F45" s="11">
        <f>IF($F$1="Corn",SUMPRODUCT(Corn!$E$1:$N$1,Corn!$E103:$N103),IF($F$1="Soybeans", SUMPRODUCT(Soybeans!$E$1:$N$1,Soybeans!$E103:$N103),IF($F$1="Wheat", SUMPRODUCT(Wheat!$E$1:$N$1,Wheat!$E103:$N103),IF($F$1="Grain Sorghum", SUMPRODUCT('Grain Sorghum'!$E$1:$N$1,'Grain Sorghum'!$E103:$N103),""))))</f>
        <v>3.7508620802796337</v>
      </c>
      <c r="G45" s="11">
        <f>IF($F$1="Corn",SUMPRODUCT(Corn!$E$1:$N$1,Corn!$E104:$N104),IF($F$1="Soybeans", SUMPRODUCT(Soybeans!$E$1:$N$1,Soybeans!$E104:$N104),IF($F$1="Wheat", SUMPRODUCT(Wheat!$E$1:$N$1,Wheat!$E104:$N104),IF($F$1="Grain Sorghum", SUMPRODUCT('Grain Sorghum'!$E$1:$N$1,'Grain Sorghum'!$E104:$N104),""))))</f>
        <v>4.0200781398452818</v>
      </c>
      <c r="H45" s="11">
        <f>IF($F$1="Corn",SUMPRODUCT(Corn!$E$1:$N$1,Corn!$E105:$N105),IF($F$1="Soybeans", SUMPRODUCT(Soybeans!$E$1:$N$1,Soybeans!$E105:$N105),IF($F$1="Wheat", SUMPRODUCT(Wheat!$E$1:$N$1,Wheat!$E105:$N105),IF($F$1="Grain Sorghum", SUMPRODUCT('Grain Sorghum'!$E$1:$N$1,'Grain Sorghum'!$E105:$N105),""))))</f>
        <v>3.8845881413225927</v>
      </c>
      <c r="I45" s="11">
        <f>IF($F$1="Corn",SUMPRODUCT(Corn!$E$1:$N$1,Corn!$E106:$N106),IF($F$1="Soybeans", SUMPRODUCT(Soybeans!$E$1:$N$1,Soybeans!$E106:$N106),IF($F$1="Wheat", SUMPRODUCT(Wheat!$E$1:$N$1,Wheat!$E106:$N106),IF($F$1="Grain Sorghum", SUMPRODUCT('Grain Sorghum'!$E$1:$N$1,'Grain Sorghum'!$E106:$N106),""))))</f>
        <v>3.4800491129251268</v>
      </c>
      <c r="J45" s="11">
        <f>IF($F$1="Corn",SUMPRODUCT(Corn!$E$1:$N$1,Corn!$E107:$N107),IF($F$1="Soybeans", SUMPRODUCT(Soybeans!$E$1:$N$1,Soybeans!$E107:$N107),IF($F$1="Wheat", SUMPRODUCT(Wheat!$E$1:$N$1,Wheat!$E107:$N107),IF($F$1="Grain Sorghum", SUMPRODUCT('Grain Sorghum'!$E$1:$N$1,'Grain Sorghum'!$E107:$N107),""))))</f>
        <v>3.619611571966376</v>
      </c>
      <c r="K45" s="11">
        <f>IF($F$1="Corn",SUMPRODUCT(Corn!$E$1:$N$1,Corn!$E108:$N108),IF($F$1="Soybeans", SUMPRODUCT(Soybeans!$E$1:$N$1,Soybeans!$E108:$N108),IF($F$1="Wheat", SUMPRODUCT(Wheat!$E$1:$N$1,Wheat!$E108:$N108),IF($F$1="Grain Sorghum", SUMPRODUCT('Grain Sorghum'!$E$1:$N$1,'Grain Sorghum'!$E108:$N108),""))))</f>
        <v>3.7852721846392079</v>
      </c>
      <c r="L45" s="11">
        <f>IF($F$1="Corn",SUMPRODUCT(Corn!$E$1:$N$1,Corn!$E109:$N109),IF($F$1="Soybeans", SUMPRODUCT(Soybeans!$E$1:$N$1,Soybeans!$E109:$N109),IF($F$1="Wheat", SUMPRODUCT(Wheat!$E$1:$N$1,Wheat!$E109:$N109),IF($F$1="Grain Sorghum", SUMPRODUCT('Grain Sorghum'!$E$1:$N$1,'Grain Sorghum'!$E109:$N109),""))))</f>
        <v>3.2429406269140721</v>
      </c>
      <c r="M45" s="11">
        <f>IF($F$1="Corn",SUMPRODUCT(Corn!$E$1:$N$1,Corn!$E110:$N110),IF($F$1="Soybeans", SUMPRODUCT(Soybeans!$E$1:$N$1,Soybeans!$E110:$N110),IF($F$1="Wheat", SUMPRODUCT(Wheat!$E$1:$N$1,Wheat!$E110:$N110),IF($F$1="Grain Sorghum", SUMPRODUCT('Grain Sorghum'!$E$1:$N$1,'Grain Sorghum'!$E110:$N110),""))))</f>
        <v>3.2890952965501921</v>
      </c>
      <c r="N45" s="11">
        <f t="shared" si="7"/>
        <v>3.4407599042044308</v>
      </c>
      <c r="O45" s="11">
        <f t="shared" si="8"/>
        <v>2.2741439468598026</v>
      </c>
      <c r="P45" s="11">
        <f t="shared" si="9"/>
        <v>4.0200781398452818</v>
      </c>
      <c r="Q45" s="11">
        <f t="shared" si="10"/>
        <v>1.7459341929854792</v>
      </c>
      <c r="R45" s="12">
        <v>0</v>
      </c>
      <c r="S45" s="12">
        <v>0</v>
      </c>
      <c r="T45" s="12">
        <v>0</v>
      </c>
    </row>
    <row r="46" spans="1:26" x14ac:dyDescent="0.3">
      <c r="A46" t="s">
        <v>32</v>
      </c>
      <c r="B46" s="11">
        <f>IF($F$1="Corn",SUMPRODUCT(Corn!$E$1:$N$1,Corn!$E111:$N111),IF($F$1="Soybeans", SUMPRODUCT(Soybeans!$E$1:$N$1,Soybeans!$E111:$N111),IF($F$1="Wheat", SUMPRODUCT(Wheat!$E$1:$N$1,Wheat!$E111:$N111),IF($F$1="Grain Sorghum", SUMPRODUCT('Grain Sorghum'!$E$1:$N$1,'Grain Sorghum'!$E111:$N111),""))))</f>
        <v>3.3510066056408898</v>
      </c>
      <c r="C46" s="11">
        <f>IF($F$1="Corn",SUMPRODUCT(Corn!$E$1:$N$1,Corn!$E112:$N112),IF($F$1="Soybeans", SUMPRODUCT(Soybeans!$E$1:$N$1,Soybeans!$E112:$N112),IF($F$1="Wheat", SUMPRODUCT(Wheat!$E$1:$N$1,Wheat!$E112:$N112),IF($F$1="Grain Sorghum", SUMPRODUCT('Grain Sorghum'!$E$1:$N$1,'Grain Sorghum'!$E112:$N112),""))))</f>
        <v>3.3119176380729431</v>
      </c>
      <c r="D46" s="11">
        <f>IF($F$1="Corn",SUMPRODUCT(Corn!$E$1:$N$1,Corn!$E113:$N113),IF($F$1="Soybeans", SUMPRODUCT(Soybeans!$E$1:$N$1,Soybeans!$E113:$N113),IF($F$1="Wheat", SUMPRODUCT(Wheat!$E$1:$N$1,Wheat!$E113:$N113),IF($F$1="Grain Sorghum", SUMPRODUCT('Grain Sorghum'!$E$1:$N$1,'Grain Sorghum'!$E113:$N113),""))))</f>
        <v>3.6317166100629428</v>
      </c>
      <c r="E46" s="11">
        <f>IF($F$1="Corn",SUMPRODUCT(Corn!$E$1:$N$1,Corn!$E114:$N114),IF($F$1="Soybeans", SUMPRODUCT(Soybeans!$E$1:$N$1,Soybeans!$E114:$N114),IF($F$1="Wheat", SUMPRODUCT(Wheat!$E$1:$N$1,Wheat!$E114:$N114),IF($F$1="Grain Sorghum", SUMPRODUCT('Grain Sorghum'!$E$1:$N$1,'Grain Sorghum'!$E114:$N114),""))))</f>
        <v>4.0162794808747391</v>
      </c>
      <c r="F46" s="11">
        <f>IF($F$1="Corn",SUMPRODUCT(Corn!$E$1:$N$1,Corn!$E115:$N115),IF($F$1="Soybeans", SUMPRODUCT(Soybeans!$E$1:$N$1,Soybeans!$E115:$N115),IF($F$1="Wheat", SUMPRODUCT(Wheat!$E$1:$N$1,Wheat!$E115:$N115),IF($F$1="Grain Sorghum", SUMPRODUCT('Grain Sorghum'!$E$1:$N$1,'Grain Sorghum'!$E115:$N115),""))))</f>
        <v>4.5407034744172403</v>
      </c>
      <c r="G46" s="11">
        <f>IF($F$1="Corn",SUMPRODUCT(Corn!$E$1:$N$1,Corn!$E116:$N116),IF($F$1="Soybeans", SUMPRODUCT(Soybeans!$E$1:$N$1,Soybeans!$E116:$N116),IF($F$1="Wheat", SUMPRODUCT(Wheat!$E$1:$N$1,Wheat!$E116:$N116),IF($F$1="Grain Sorghum", SUMPRODUCT('Grain Sorghum'!$E$1:$N$1,'Grain Sorghum'!$E116:$N116),""))))</f>
        <v>4.8784043472213554</v>
      </c>
      <c r="H46" s="11">
        <f>IF($F$1="Corn",SUMPRODUCT(Corn!$E$1:$N$1,Corn!$E117:$N117),IF($F$1="Soybeans", SUMPRODUCT(Soybeans!$E$1:$N$1,Soybeans!$E117:$N117),IF($F$1="Wheat", SUMPRODUCT(Wheat!$E$1:$N$1,Wheat!$E117:$N117),IF($F$1="Grain Sorghum", SUMPRODUCT('Grain Sorghum'!$E$1:$N$1,'Grain Sorghum'!$E117:$N117),""))))</f>
        <v>5.2059566656174638</v>
      </c>
      <c r="I46" s="11">
        <f>IF($F$1="Corn",SUMPRODUCT(Corn!$E$1:$N$1,Corn!$E118:$N118),IF($F$1="Soybeans", SUMPRODUCT(Soybeans!$E$1:$N$1,Soybeans!$E118:$N118),IF($F$1="Wheat", SUMPRODUCT(Wheat!$E$1:$N$1,Wheat!$E118:$N118),IF($F$1="Grain Sorghum", SUMPRODUCT('Grain Sorghum'!$E$1:$N$1,'Grain Sorghum'!$E118:$N118),""))))</f>
        <v>5.6469585829176063</v>
      </c>
      <c r="J46" s="11">
        <f>IF($F$1="Corn",SUMPRODUCT(Corn!$E$1:$N$1,Corn!$E119:$N119),IF($F$1="Soybeans", SUMPRODUCT(Soybeans!$E$1:$N$1,Soybeans!$E119:$N119),IF($F$1="Wheat", SUMPRODUCT(Wheat!$E$1:$N$1,Wheat!$E119:$N119),IF($F$1="Grain Sorghum", SUMPRODUCT('Grain Sorghum'!$E$1:$N$1,'Grain Sorghum'!$E119:$N119),""))))</f>
        <v>5.603270021575625</v>
      </c>
      <c r="K46" s="11">
        <f>IF($F$1="Corn",SUMPRODUCT(Corn!$E$1:$N$1,Corn!$E120:$N120),IF($F$1="Soybeans", SUMPRODUCT(Soybeans!$E$1:$N$1,Soybeans!$E120:$N120),IF($F$1="Wheat", SUMPRODUCT(Wheat!$E$1:$N$1,Wheat!$E120:$N120),IF($F$1="Grain Sorghum", SUMPRODUCT('Grain Sorghum'!$E$1:$N$1,'Grain Sorghum'!$E120:$N120),""))))</f>
        <v>6.5657094373678699</v>
      </c>
      <c r="L46" s="11">
        <f>IF($F$1="Corn",SUMPRODUCT(Corn!$E$1:$N$1,Corn!$E121:$N121),IF($F$1="Soybeans", SUMPRODUCT(Soybeans!$E$1:$N$1,Soybeans!$E121:$N121),IF($F$1="Wheat", SUMPRODUCT(Wheat!$E$1:$N$1,Wheat!$E121:$N121),IF($F$1="Grain Sorghum", SUMPRODUCT('Grain Sorghum'!$E$1:$N$1,'Grain Sorghum'!$E121:$N121),""))))</f>
        <v>6.0809513896703722</v>
      </c>
      <c r="M46" s="11">
        <f>IF($F$1="Corn",SUMPRODUCT(Corn!$E$1:$N$1,Corn!$E122:$N122),IF($F$1="Soybeans", SUMPRODUCT(Soybeans!$E$1:$N$1,Soybeans!$E122:$N122),IF($F$1="Wheat", SUMPRODUCT(Wheat!$E$1:$N$1,Wheat!$E122:$N122),IF($F$1="Grain Sorghum", SUMPRODUCT('Grain Sorghum'!$E$1:$N$1,'Grain Sorghum'!$E122:$N122),""))))</f>
        <v>5.0851465459527638</v>
      </c>
      <c r="N46" s="11">
        <f t="shared" si="7"/>
        <v>4.826501733282651</v>
      </c>
      <c r="O46" s="11">
        <f t="shared" si="8"/>
        <v>3.3119176380729431</v>
      </c>
      <c r="P46" s="11">
        <f t="shared" si="9"/>
        <v>6.5657094373678699</v>
      </c>
      <c r="Q46" s="11">
        <f t="shared" si="10"/>
        <v>3.2537917992949268</v>
      </c>
      <c r="R46" s="12">
        <v>0</v>
      </c>
      <c r="S46" s="12">
        <v>0</v>
      </c>
      <c r="T46" s="12">
        <v>0</v>
      </c>
    </row>
    <row r="47" spans="1:26" x14ac:dyDescent="0.3">
      <c r="A47" t="s">
        <v>34</v>
      </c>
      <c r="B47" s="11">
        <f>IF($F$1="Corn",SUMPRODUCT(Corn!$E$1:$N$1,Corn!$E123:$N123),IF($F$1="Soybeans", SUMPRODUCT(Soybeans!$E$1:$N$1,Soybeans!$E123:$N123),IF($F$1="Wheat", SUMPRODUCT(Wheat!$E$1:$N$1,Wheat!$E123:$N123),IF($F$1="Grain Sorghum", SUMPRODUCT('Grain Sorghum'!$E$1:$N$1,'Grain Sorghum'!$E123:$N123),""))))</f>
        <v>5.089478336742344</v>
      </c>
      <c r="C47" s="11">
        <f>IF($F$1="Corn",SUMPRODUCT(Corn!$E$1:$N$1,Corn!$E124:$N124),IF($F$1="Soybeans", SUMPRODUCT(Soybeans!$E$1:$N$1,Soybeans!$E124:$N124),IF($F$1="Wheat", SUMPRODUCT(Wheat!$E$1:$N$1,Wheat!$E124:$N124),IF($F$1="Grain Sorghum", SUMPRODUCT('Grain Sorghum'!$E$1:$N$1,'Grain Sorghum'!$E124:$N124),""))))</f>
        <v>3.8281697046539391</v>
      </c>
      <c r="D47" s="11">
        <f>IF($F$1="Corn",SUMPRODUCT(Corn!$E$1:$N$1,Corn!$E125:$N125),IF($F$1="Soybeans", SUMPRODUCT(Soybeans!$E$1:$N$1,Soybeans!$E125:$N125),IF($F$1="Wheat", SUMPRODUCT(Wheat!$E$1:$N$1,Wheat!$E125:$N125),IF($F$1="Grain Sorghum", SUMPRODUCT('Grain Sorghum'!$E$1:$N$1,'Grain Sorghum'!$E125:$N125),""))))</f>
        <v>3.4194283288303131</v>
      </c>
      <c r="E47" s="11">
        <f>IF($F$1="Corn",SUMPRODUCT(Corn!$E$1:$N$1,Corn!$E126:$N126),IF($F$1="Soybeans", SUMPRODUCT(Soybeans!$E$1:$N$1,Soybeans!$E126:$N126),IF($F$1="Wheat", SUMPRODUCT(Wheat!$E$1:$N$1,Wheat!$E126:$N126),IF($F$1="Grain Sorghum", SUMPRODUCT('Grain Sorghum'!$E$1:$N$1,'Grain Sorghum'!$E126:$N126),""))))</f>
        <v>3.3762594310406646</v>
      </c>
      <c r="F47" s="11">
        <f>IF($F$1="Corn",SUMPRODUCT(Corn!$E$1:$N$1,Corn!$E127:$N127),IF($F$1="Soybeans", SUMPRODUCT(Soybeans!$E$1:$N$1,Soybeans!$E127:$N127),IF($F$1="Wheat", SUMPRODUCT(Wheat!$E$1:$N$1,Wheat!$E127:$N127),IF($F$1="Grain Sorghum", SUMPRODUCT('Grain Sorghum'!$E$1:$N$1,'Grain Sorghum'!$E127:$N127),""))))</f>
        <v>3.5634545495499781</v>
      </c>
      <c r="G47" s="11">
        <f>IF($F$1="Corn",SUMPRODUCT(Corn!$E$1:$N$1,Corn!$E128:$N128),IF($F$1="Soybeans", SUMPRODUCT(Soybeans!$E$1:$N$1,Soybeans!$E128:$N128),IF($F$1="Wheat", SUMPRODUCT(Wheat!$E$1:$N$1,Wheat!$E128:$N128),IF($F$1="Grain Sorghum", SUMPRODUCT('Grain Sorghum'!$E$1:$N$1,'Grain Sorghum'!$E128:$N128),""))))</f>
        <v>3.3116735027303843</v>
      </c>
      <c r="H47" s="11">
        <f>IF($F$1="Corn",SUMPRODUCT(Corn!$E$1:$N$1,Corn!$E129:$N129),IF($F$1="Soybeans", SUMPRODUCT(Soybeans!$E$1:$N$1,Soybeans!$E129:$N129),IF($F$1="Wheat", SUMPRODUCT(Wheat!$E$1:$N$1,Wheat!$E129:$N129),IF($F$1="Grain Sorghum", SUMPRODUCT('Grain Sorghum'!$E$1:$N$1,'Grain Sorghum'!$E129:$N129),""))))</f>
        <v>3.4490389417001999</v>
      </c>
      <c r="I47" s="11">
        <f>IF($F$1="Corn",SUMPRODUCT(Corn!$E$1:$N$1,Corn!$E130:$N130),IF($F$1="Soybeans", SUMPRODUCT(Soybeans!$E$1:$N$1,Soybeans!$E130:$N130),IF($F$1="Wheat", SUMPRODUCT(Wheat!$E$1:$N$1,Wheat!$E130:$N130),IF($F$1="Grain Sorghum", SUMPRODUCT('Grain Sorghum'!$E$1:$N$1,'Grain Sorghum'!$E130:$N130),""))))</f>
        <v>3.595689764723192</v>
      </c>
      <c r="J47" s="11">
        <f>IF($F$1="Corn",SUMPRODUCT(Corn!$E$1:$N$1,Corn!$E131:$N131),IF($F$1="Soybeans", SUMPRODUCT(Soybeans!$E$1:$N$1,Soybeans!$E131:$N131),IF($F$1="Wheat", SUMPRODUCT(Wheat!$E$1:$N$1,Wheat!$E131:$N131),IF($F$1="Grain Sorghum", SUMPRODUCT('Grain Sorghum'!$E$1:$N$1,'Grain Sorghum'!$E131:$N131),""))))</f>
        <v>3.8701606161596405</v>
      </c>
      <c r="K47" s="11">
        <f>IF($F$1="Corn",SUMPRODUCT(Corn!$E$1:$N$1,Corn!$E132:$N132),IF($F$1="Soybeans", SUMPRODUCT(Soybeans!$E$1:$N$1,Soybeans!$E132:$N132),IF($F$1="Wheat", SUMPRODUCT(Wheat!$E$1:$N$1,Wheat!$E132:$N132),IF($F$1="Grain Sorghum", SUMPRODUCT('Grain Sorghum'!$E$1:$N$1,'Grain Sorghum'!$E132:$N132),""))))</f>
        <v>3.8002832102564583</v>
      </c>
      <c r="L47" s="11">
        <f>IF($F$1="Corn",SUMPRODUCT(Corn!$E$1:$N$1,Corn!$E133:$N133),IF($F$1="Soybeans", SUMPRODUCT(Soybeans!$E$1:$N$1,Soybeans!$E133:$N133),IF($F$1="Wheat", SUMPRODUCT(Wheat!$E$1:$N$1,Wheat!$E133:$N133),IF($F$1="Grain Sorghum", SUMPRODUCT('Grain Sorghum'!$E$1:$N$1,'Grain Sorghum'!$E133:$N133),""))))</f>
        <v>2.8958345423499456</v>
      </c>
      <c r="M47" s="11">
        <f>IF($F$1="Corn",SUMPRODUCT(Corn!$E$1:$N$1,Corn!$E134:$N134),IF($F$1="Soybeans", SUMPRODUCT(Soybeans!$E$1:$N$1,Soybeans!$E134:$N134),IF($F$1="Wheat", SUMPRODUCT(Wheat!$E$1:$N$1,Wheat!$E134:$N134),IF($F$1="Grain Sorghum", SUMPRODUCT('Grain Sorghum'!$E$1:$N$1,'Grain Sorghum'!$E134:$N134),""))))</f>
        <v>2.916353878109875</v>
      </c>
      <c r="N47" s="11">
        <f t="shared" si="7"/>
        <v>3.5929854005705777</v>
      </c>
      <c r="O47" s="11">
        <f t="shared" si="8"/>
        <v>2.8958345423499456</v>
      </c>
      <c r="P47" s="11">
        <f t="shared" si="9"/>
        <v>5.089478336742344</v>
      </c>
      <c r="Q47" s="11">
        <f t="shared" si="10"/>
        <v>2.1936437943923983</v>
      </c>
      <c r="R47" s="12">
        <v>0</v>
      </c>
      <c r="S47" s="12">
        <v>0</v>
      </c>
      <c r="T47" s="12">
        <v>0</v>
      </c>
    </row>
    <row r="48" spans="1:26" x14ac:dyDescent="0.3">
      <c r="A48" t="s">
        <v>36</v>
      </c>
      <c r="B48" s="11">
        <f>IF($F$1="Corn",SUMPRODUCT(Corn!$E$1:$N$1,Corn!$E135:$N135),IF($F$1="Soybeans", SUMPRODUCT(Soybeans!$E$1:$N$1,Soybeans!$E135:$N135),IF($F$1="Wheat", SUMPRODUCT(Wheat!$E$1:$N$1,Wheat!$E135:$N135),IF($F$1="Grain Sorghum", SUMPRODUCT('Grain Sorghum'!$E$1:$N$1,'Grain Sorghum'!$E135:$N135),""))))</f>
        <v>2.8679031113826619</v>
      </c>
      <c r="C48" s="11">
        <f>IF($F$1="Corn",SUMPRODUCT(Corn!$E$1:$N$1,Corn!$E136:$N136),IF($F$1="Soybeans", SUMPRODUCT(Soybeans!$E$1:$N$1,Soybeans!$E136:$N136),IF($F$1="Wheat", SUMPRODUCT(Wheat!$E$1:$N$1,Wheat!$E136:$N136),IF($F$1="Grain Sorghum", SUMPRODUCT('Grain Sorghum'!$E$1:$N$1,'Grain Sorghum'!$E136:$N136),""))))</f>
        <v>3.3808116963157406</v>
      </c>
      <c r="D48" s="11">
        <f>IF($F$1="Corn",SUMPRODUCT(Corn!$E$1:$N$1,Corn!$E137:$N137),IF($F$1="Soybeans", SUMPRODUCT(Soybeans!$E$1:$N$1,Soybeans!$E137:$N137),IF($F$1="Wheat", SUMPRODUCT(Wheat!$E$1:$N$1,Wheat!$E137:$N137),IF($F$1="Grain Sorghum", SUMPRODUCT('Grain Sorghum'!$E$1:$N$1,'Grain Sorghum'!$E137:$N137),""))))</f>
        <v>3.497094838167059</v>
      </c>
      <c r="E48" s="11">
        <f>IF($F$1="Corn",SUMPRODUCT(Corn!$E$1:$N$1,Corn!$E138:$N138),IF($F$1="Soybeans", SUMPRODUCT(Soybeans!$E$1:$N$1,Soybeans!$E138:$N138),IF($F$1="Wheat", SUMPRODUCT(Wheat!$E$1:$N$1,Wheat!$E138:$N138),IF($F$1="Grain Sorghum", SUMPRODUCT('Grain Sorghum'!$E$1:$N$1,'Grain Sorghum'!$E138:$N138),""))))</f>
        <v>3.4937214270659855</v>
      </c>
      <c r="F48" s="11">
        <f>IF($F$1="Corn",SUMPRODUCT(Corn!$E$1:$N$1,Corn!$E139:$N139),IF($F$1="Soybeans", SUMPRODUCT(Soybeans!$E$1:$N$1,Soybeans!$E139:$N139),IF($F$1="Wheat", SUMPRODUCT(Wheat!$E$1:$N$1,Wheat!$E139:$N139),IF($F$1="Grain Sorghum", SUMPRODUCT('Grain Sorghum'!$E$1:$N$1,'Grain Sorghum'!$E139:$N139),""))))</f>
        <v>3.3052058573283958</v>
      </c>
      <c r="G48" s="11">
        <f>IF($F$1="Corn",SUMPRODUCT(Corn!$E$1:$N$1,Corn!$E140:$N140),IF($F$1="Soybeans", SUMPRODUCT(Soybeans!$E$1:$N$1,Soybeans!$E140:$N140),IF($F$1="Wheat", SUMPRODUCT(Wheat!$E$1:$N$1,Wheat!$E140:$N140),IF($F$1="Grain Sorghum", SUMPRODUCT('Grain Sorghum'!$E$1:$N$1,'Grain Sorghum'!$E140:$N140),""))))</f>
        <v>3.1874690376937207</v>
      </c>
      <c r="H48" s="11">
        <f>IF($F$1="Corn",SUMPRODUCT(Corn!$E$1:$N$1,Corn!$E141:$N141),IF($F$1="Soybeans", SUMPRODUCT(Soybeans!$E$1:$N$1,Soybeans!$E141:$N141),IF($F$1="Wheat", SUMPRODUCT(Wheat!$E$1:$N$1,Wheat!$E141:$N141),IF($F$1="Grain Sorghum", SUMPRODUCT('Grain Sorghum'!$E$1:$N$1,'Grain Sorghum'!$E141:$N141),""))))</f>
        <v>3.226696255544204</v>
      </c>
      <c r="I48" s="11">
        <f>IF($F$1="Corn",SUMPRODUCT(Corn!$E$1:$N$1,Corn!$E142:$N142),IF($F$1="Soybeans", SUMPRODUCT(Soybeans!$E$1:$N$1,Soybeans!$E142:$N142),IF($F$1="Wheat", SUMPRODUCT(Wheat!$E$1:$N$1,Wheat!$E142:$N142),IF($F$1="Grain Sorghum", SUMPRODUCT('Grain Sorghum'!$E$1:$N$1,'Grain Sorghum'!$E142:$N142),""))))</f>
        <v>3.1736461489017191</v>
      </c>
      <c r="J48" s="11">
        <f>IF($F$1="Corn",SUMPRODUCT(Corn!$E$1:$N$1,Corn!$E143:$N143),IF($F$1="Soybeans", SUMPRODUCT(Soybeans!$E$1:$N$1,Soybeans!$E143:$N143),IF($F$1="Wheat", SUMPRODUCT(Wheat!$E$1:$N$1,Wheat!$E143:$N143),IF($F$1="Grain Sorghum", SUMPRODUCT('Grain Sorghum'!$E$1:$N$1,'Grain Sorghum'!$E143:$N143),""))))</f>
        <v>3.2367651598020033</v>
      </c>
      <c r="K48" s="11">
        <f>IF($F$1="Corn",SUMPRODUCT(Corn!$E$1:$N$1,Corn!$E144:$N144),IF($F$1="Soybeans", SUMPRODUCT(Soybeans!$E$1:$N$1,Soybeans!$E144:$N144),IF($F$1="Wheat", SUMPRODUCT(Wheat!$E$1:$N$1,Wheat!$E144:$N144),IF($F$1="Grain Sorghum", SUMPRODUCT('Grain Sorghum'!$E$1:$N$1,'Grain Sorghum'!$E144:$N144),""))))</f>
        <v>3.0416080119117859</v>
      </c>
      <c r="L48" s="11">
        <f>IF($F$1="Corn",SUMPRODUCT(Corn!$E$1:$N$1,Corn!$E145:$N145),IF($F$1="Soybeans", SUMPRODUCT(Soybeans!$E$1:$N$1,Soybeans!$E145:$N145),IF($F$1="Wheat", SUMPRODUCT(Wheat!$E$1:$N$1,Wheat!$E145:$N145),IF($F$1="Grain Sorghum", SUMPRODUCT('Grain Sorghum'!$E$1:$N$1,'Grain Sorghum'!$E145:$N145),""))))</f>
        <v>3.3263071935161266</v>
      </c>
      <c r="M48" s="11">
        <f>IF($F$1="Corn",SUMPRODUCT(Corn!$E$1:$N$1,Corn!$E146:$N146),IF($F$1="Soybeans", SUMPRODUCT(Soybeans!$E$1:$N$1,Soybeans!$E146:$N146),IF($F$1="Wheat", SUMPRODUCT(Wheat!$E$1:$N$1,Wheat!$E146:$N146),IF($F$1="Grain Sorghum", SUMPRODUCT('Grain Sorghum'!$E$1:$N$1,'Grain Sorghum'!$E146:$N146),""))))</f>
        <v>3.5759145892694244</v>
      </c>
      <c r="N48" s="11">
        <f t="shared" si="7"/>
        <v>3.2760952772415686</v>
      </c>
      <c r="O48" s="11">
        <f t="shared" si="8"/>
        <v>2.8679031113826619</v>
      </c>
      <c r="P48" s="11">
        <f t="shared" si="9"/>
        <v>3.5759145892694244</v>
      </c>
      <c r="Q48" s="11">
        <f t="shared" si="10"/>
        <v>0.70801147788676255</v>
      </c>
      <c r="R48" s="12">
        <v>0</v>
      </c>
      <c r="S48" s="12">
        <v>0</v>
      </c>
      <c r="T48" s="12">
        <v>0</v>
      </c>
    </row>
    <row r="49" spans="1:20" x14ac:dyDescent="0.3">
      <c r="A49" t="s">
        <v>38</v>
      </c>
      <c r="B49" s="11">
        <f>IF($F$1="Corn",SUMPRODUCT(Corn!$E$1:$N$1,Corn!$E147:$N147),IF($F$1="Soybeans", SUMPRODUCT(Soybeans!$E$1:$N$1,Soybeans!$E147:$N147),IF($F$1="Wheat", SUMPRODUCT(Wheat!$E$1:$N$1,Wheat!$E147:$N147),IF($F$1="Grain Sorghum", SUMPRODUCT('Grain Sorghum'!$E$1:$N$1,'Grain Sorghum'!$E147:$N147),""))))</f>
        <v>4.2665458156255669</v>
      </c>
      <c r="C49" s="11">
        <f>IF($F$1="Corn",SUMPRODUCT(Corn!$E$1:$N$1,Corn!$E148:$N148),IF($F$1="Soybeans", SUMPRODUCT(Soybeans!$E$1:$N$1,Soybeans!$E148:$N148),IF($F$1="Wheat", SUMPRODUCT(Wheat!$E$1:$N$1,Wheat!$E148:$N148),IF($F$1="Grain Sorghum", SUMPRODUCT('Grain Sorghum'!$E$1:$N$1,'Grain Sorghum'!$E148:$N148),""))))</f>
        <v>4.9379296954849279</v>
      </c>
      <c r="D49" s="11">
        <f>IF($F$1="Corn",SUMPRODUCT(Corn!$E$1:$N$1,Corn!$E149:$N149),IF($F$1="Soybeans", SUMPRODUCT(Soybeans!$E$1:$N$1,Soybeans!$E149:$N149),IF($F$1="Wheat", SUMPRODUCT(Wheat!$E$1:$N$1,Wheat!$E149:$N149),IF($F$1="Grain Sorghum", SUMPRODUCT('Grain Sorghum'!$E$1:$N$1,'Grain Sorghum'!$E149:$N149),""))))</f>
        <v>5.0120767513731534</v>
      </c>
      <c r="E49" s="11">
        <f>IF($F$1="Corn",SUMPRODUCT(Corn!$E$1:$N$1,Corn!$E150:$N150),IF($F$1="Soybeans", SUMPRODUCT(Soybeans!$E$1:$N$1,Soybeans!$E150:$N150),IF($F$1="Wheat", SUMPRODUCT(Wheat!$E$1:$N$1,Wheat!$E150:$N150),IF($F$1="Grain Sorghum", SUMPRODUCT('Grain Sorghum'!$E$1:$N$1,'Grain Sorghum'!$E150:$N150),""))))</f>
        <v>5.3567643413031352</v>
      </c>
      <c r="F49" s="11">
        <f>IF($F$1="Corn",SUMPRODUCT(Corn!$E$1:$N$1,Corn!$E151:$N151),IF($F$1="Soybeans", SUMPRODUCT(Soybeans!$E$1:$N$1,Soybeans!$E151:$N151),IF($F$1="Wheat", SUMPRODUCT(Wheat!$E$1:$N$1,Wheat!$E151:$N151),IF($F$1="Grain Sorghum", SUMPRODUCT('Grain Sorghum'!$E$1:$N$1,'Grain Sorghum'!$E151:$N151),""))))</f>
        <v>5.8551832057137529</v>
      </c>
      <c r="G49" s="11">
        <f>IF($F$1="Corn",SUMPRODUCT(Corn!$E$1:$N$1,Corn!$E152:$N152),IF($F$1="Soybeans", SUMPRODUCT(Soybeans!$E$1:$N$1,Soybeans!$E152:$N152),IF($F$1="Wheat", SUMPRODUCT(Wheat!$E$1:$N$1,Wheat!$E152:$N152),IF($F$1="Grain Sorghum", SUMPRODUCT('Grain Sorghum'!$E$1:$N$1,'Grain Sorghum'!$E152:$N152),""))))</f>
        <v>6.3409382353112678</v>
      </c>
      <c r="H49" s="11">
        <f>IF($F$1="Corn",SUMPRODUCT(Corn!$E$1:$N$1,Corn!$E153:$N153),IF($F$1="Soybeans", SUMPRODUCT(Soybeans!$E$1:$N$1,Soybeans!$E153:$N153),IF($F$1="Wheat", SUMPRODUCT(Wheat!$E$1:$N$1,Wheat!$E153:$N153),IF($F$1="Grain Sorghum", SUMPRODUCT('Grain Sorghum'!$E$1:$N$1,'Grain Sorghum'!$E153:$N153),""))))</f>
        <v>6.1800367509523051</v>
      </c>
      <c r="I49" s="11">
        <f>IF($F$1="Corn",SUMPRODUCT(Corn!$E$1:$N$1,Corn!$E154:$N154),IF($F$1="Soybeans", SUMPRODUCT(Soybeans!$E$1:$N$1,Soybeans!$E154:$N154),IF($F$1="Wheat", SUMPRODUCT(Wheat!$E$1:$N$1,Wheat!$E154:$N154),IF($F$1="Grain Sorghum", SUMPRODUCT('Grain Sorghum'!$E$1:$N$1,'Grain Sorghum'!$E154:$N154),""))))</f>
        <v>6.8817484722547002</v>
      </c>
      <c r="J49" s="11">
        <f>IF($F$1="Corn",SUMPRODUCT(Corn!$E$1:$N$1,Corn!$E155:$N155),IF($F$1="Soybeans", SUMPRODUCT(Soybeans!$E$1:$N$1,Soybeans!$E155:$N155),IF($F$1="Wheat", SUMPRODUCT(Wheat!$E$1:$N$1,Wheat!$E155:$N155),IF($F$1="Grain Sorghum", SUMPRODUCT('Grain Sorghum'!$E$1:$N$1,'Grain Sorghum'!$E155:$N155),""))))</f>
        <v>6.731151184117163</v>
      </c>
      <c r="K49" s="11">
        <f>IF($F$1="Corn",SUMPRODUCT(Corn!$E$1:$N$1,Corn!$E156:$N156),IF($F$1="Soybeans", SUMPRODUCT(Soybeans!$E$1:$N$1,Soybeans!$E156:$N156),IF($F$1="Wheat", SUMPRODUCT(Wheat!$E$1:$N$1,Wheat!$E156:$N156),IF($F$1="Grain Sorghum", SUMPRODUCT('Grain Sorghum'!$E$1:$N$1,'Grain Sorghum'!$E156:$N156),""))))</f>
        <v>6.9419316857497888</v>
      </c>
      <c r="L49" s="11">
        <f>IF($F$1="Corn",SUMPRODUCT(Corn!$E$1:$N$1,Corn!$E157:$N157),IF($F$1="Soybeans", SUMPRODUCT(Soybeans!$E$1:$N$1,Soybeans!$E157:$N157),IF($F$1="Wheat", SUMPRODUCT(Wheat!$E$1:$N$1,Wheat!$E157:$N157),IF($F$1="Grain Sorghum", SUMPRODUCT('Grain Sorghum'!$E$1:$N$1,'Grain Sorghum'!$E157:$N157),""))))</f>
        <v>6.7823012323554499</v>
      </c>
      <c r="M49" s="11">
        <f>IF($F$1="Corn",SUMPRODUCT(Corn!$E$1:$N$1,Corn!$E158:$N158),IF($F$1="Soybeans", SUMPRODUCT(Soybeans!$E$1:$N$1,Soybeans!$E158:$N158),IF($F$1="Wheat", SUMPRODUCT(Wheat!$E$1:$N$1,Wheat!$E158:$N158),IF($F$1="Grain Sorghum", SUMPRODUCT('Grain Sorghum'!$E$1:$N$1,'Grain Sorghum'!$E158:$N158),""))))</f>
        <v>7.2207338705692052</v>
      </c>
      <c r="N49" s="11">
        <f t="shared" si="7"/>
        <v>6.0422784367342004</v>
      </c>
      <c r="O49" s="11">
        <f t="shared" si="8"/>
        <v>4.2665458156255669</v>
      </c>
      <c r="P49" s="11">
        <f t="shared" si="9"/>
        <v>7.2207338705692052</v>
      </c>
      <c r="Q49" s="11">
        <f t="shared" si="10"/>
        <v>2.9541880549436383</v>
      </c>
      <c r="R49" s="12">
        <v>0</v>
      </c>
      <c r="S49" s="12">
        <v>0</v>
      </c>
      <c r="T49" s="12">
        <v>1</v>
      </c>
    </row>
    <row r="50" spans="1:20" x14ac:dyDescent="0.3">
      <c r="A50" t="s">
        <v>40</v>
      </c>
      <c r="B50" s="11">
        <f>IF($F$1="Corn",SUMPRODUCT(Corn!$E$1:$N$1,Corn!$E159:$N159),IF($F$1="Soybeans", SUMPRODUCT(Soybeans!$E$1:$N$1,Soybeans!$E159:$N159),IF($F$1="Wheat", SUMPRODUCT(Wheat!$E$1:$N$1,Wheat!$E159:$N159),IF($F$1="Grain Sorghum", SUMPRODUCT('Grain Sorghum'!$E$1:$N$1,'Grain Sorghum'!$E159:$N159),""))))</f>
        <v>6.8017325232214958</v>
      </c>
      <c r="C50" s="11">
        <f>IF($F$1="Corn",SUMPRODUCT(Corn!$E$1:$N$1,Corn!$E160:$N160),IF($F$1="Soybeans", SUMPRODUCT(Soybeans!$E$1:$N$1,Soybeans!$E160:$N160),IF($F$1="Wheat", SUMPRODUCT(Wheat!$E$1:$N$1,Wheat!$E160:$N160),IF($F$1="Grain Sorghum", SUMPRODUCT('Grain Sorghum'!$E$1:$N$1,'Grain Sorghum'!$E160:$N160),""))))</f>
        <v>6.275543938122035</v>
      </c>
      <c r="D50" s="11">
        <f>IF($F$1="Corn",SUMPRODUCT(Corn!$E$1:$N$1,Corn!$E161:$N161),IF($F$1="Soybeans", SUMPRODUCT(Soybeans!$E$1:$N$1,Soybeans!$E161:$N161),IF($F$1="Wheat", SUMPRODUCT(Wheat!$E$1:$N$1,Wheat!$E161:$N161),IF($F$1="Grain Sorghum", SUMPRODUCT('Grain Sorghum'!$E$1:$N$1,'Grain Sorghum'!$E161:$N161),""))))</f>
        <v>6.3215924044261458</v>
      </c>
      <c r="E50" s="11">
        <f>IF($F$1="Corn",SUMPRODUCT(Corn!$E$1:$N$1,Corn!$E162:$N162),IF($F$1="Soybeans", SUMPRODUCT(Soybeans!$E$1:$N$1,Soybeans!$E162:$N162),IF($F$1="Wheat", SUMPRODUCT(Wheat!$E$1:$N$1,Wheat!$E162:$N162),IF($F$1="Grain Sorghum", SUMPRODUCT('Grain Sorghum'!$E$1:$N$1,'Grain Sorghum'!$E162:$N162),""))))</f>
        <v>6.0502923289614339</v>
      </c>
      <c r="F50" s="11">
        <f>IF($F$1="Corn",SUMPRODUCT(Corn!$E$1:$N$1,Corn!$E163:$N163),IF($F$1="Soybeans", SUMPRODUCT(Soybeans!$E$1:$N$1,Soybeans!$E163:$N163),IF($F$1="Wheat", SUMPRODUCT(Wheat!$E$1:$N$1,Wheat!$E163:$N163),IF($F$1="Grain Sorghum", SUMPRODUCT('Grain Sorghum'!$E$1:$N$1,'Grain Sorghum'!$E163:$N163),""))))</f>
        <v>6.1824404801641188</v>
      </c>
      <c r="G50" s="11">
        <f>IF($F$1="Corn",SUMPRODUCT(Corn!$E$1:$N$1,Corn!$E164:$N164),IF($F$1="Soybeans", SUMPRODUCT(Soybeans!$E$1:$N$1,Soybeans!$E164:$N164),IF($F$1="Wheat", SUMPRODUCT(Wheat!$E$1:$N$1,Wheat!$E164:$N164),IF($F$1="Grain Sorghum", SUMPRODUCT('Grain Sorghum'!$E$1:$N$1,'Grain Sorghum'!$E164:$N164),""))))</f>
        <v>6.3675018390428484</v>
      </c>
      <c r="H50" s="11">
        <f>IF($F$1="Corn",SUMPRODUCT(Corn!$E$1:$N$1,Corn!$E165:$N165),IF($F$1="Soybeans", SUMPRODUCT(Soybeans!$E$1:$N$1,Soybeans!$E165:$N165),IF($F$1="Wheat", SUMPRODUCT(Wheat!$E$1:$N$1,Wheat!$E165:$N165),IF($F$1="Grain Sorghum", SUMPRODUCT('Grain Sorghum'!$E$1:$N$1,'Grain Sorghum'!$E165:$N165),""))))</f>
        <v>6.2954545349746081</v>
      </c>
      <c r="I50" s="11">
        <f>IF($F$1="Corn",SUMPRODUCT(Corn!$E$1:$N$1,Corn!$E166:$N166),IF($F$1="Soybeans", SUMPRODUCT(Soybeans!$E$1:$N$1,Soybeans!$E166:$N166),IF($F$1="Wheat", SUMPRODUCT(Wheat!$E$1:$N$1,Wheat!$E166:$N166),IF($F$1="Grain Sorghum", SUMPRODUCT('Grain Sorghum'!$E$1:$N$1,'Grain Sorghum'!$E166:$N166),""))))</f>
        <v>6.1590467930260946</v>
      </c>
      <c r="J50" s="11">
        <f>IF($F$1="Corn",SUMPRODUCT(Corn!$E$1:$N$1,Corn!$E167:$N167),IF($F$1="Soybeans", SUMPRODUCT(Soybeans!$E$1:$N$1,Soybeans!$E167:$N167),IF($F$1="Wheat", SUMPRODUCT(Wheat!$E$1:$N$1,Wheat!$E167:$N167),IF($F$1="Grain Sorghum", SUMPRODUCT('Grain Sorghum'!$E$1:$N$1,'Grain Sorghum'!$E167:$N167),""))))</f>
        <v>6.0146616473233792</v>
      </c>
      <c r="K50" s="11">
        <f>IF($F$1="Corn",SUMPRODUCT(Corn!$E$1:$N$1,Corn!$E168:$N168),IF($F$1="Soybeans", SUMPRODUCT(Soybeans!$E$1:$N$1,Soybeans!$E168:$N168),IF($F$1="Wheat", SUMPRODUCT(Wheat!$E$1:$N$1,Wheat!$E168:$N168),IF($F$1="Grain Sorghum", SUMPRODUCT('Grain Sorghum'!$E$1:$N$1,'Grain Sorghum'!$E168:$N168),""))))</f>
        <v>6.1813589064501722</v>
      </c>
      <c r="L50" s="11">
        <f>IF($F$1="Corn",SUMPRODUCT(Corn!$E$1:$N$1,Corn!$E169:$N169),IF($F$1="Soybeans", SUMPRODUCT(Soybeans!$E$1:$N$1,Soybeans!$E169:$N169),IF($F$1="Wheat", SUMPRODUCT(Wheat!$E$1:$N$1,Wheat!$E169:$N169),IF($F$1="Grain Sorghum", SUMPRODUCT('Grain Sorghum'!$E$1:$N$1,'Grain Sorghum'!$E169:$N169),""))))</f>
        <v>7.5286395135441984</v>
      </c>
      <c r="M50" s="11">
        <f>IF($F$1="Corn",SUMPRODUCT(Corn!$E$1:$N$1,Corn!$E170:$N170),IF($F$1="Soybeans", SUMPRODUCT(Soybeans!$E$1:$N$1,Soybeans!$E170:$N170),IF($F$1="Wheat", SUMPRODUCT(Wheat!$E$1:$N$1,Wheat!$E170:$N170),IF($F$1="Grain Sorghum", SUMPRODUCT('Grain Sorghum'!$E$1:$N$1,'Grain Sorghum'!$E170:$N170),""))))</f>
        <v>7.9679390319175694</v>
      </c>
      <c r="N50" s="11">
        <f t="shared" si="7"/>
        <v>6.5121836617645075</v>
      </c>
      <c r="O50" s="11">
        <f t="shared" si="8"/>
        <v>6.0146616473233792</v>
      </c>
      <c r="P50" s="11">
        <f t="shared" si="9"/>
        <v>7.9679390319175694</v>
      </c>
      <c r="Q50" s="11">
        <f t="shared" si="10"/>
        <v>1.9532773845941902</v>
      </c>
      <c r="R50" s="12">
        <v>0</v>
      </c>
      <c r="S50" s="12">
        <v>0</v>
      </c>
      <c r="T50" s="12">
        <v>1</v>
      </c>
    </row>
    <row r="51" spans="1:20" x14ac:dyDescent="0.3">
      <c r="A51" t="s">
        <v>42</v>
      </c>
      <c r="B51" s="11">
        <f>IF($F$1="Corn",SUMPRODUCT(Corn!$E$1:$N$1,Corn!$E171:$N171),IF($F$1="Soybeans", SUMPRODUCT(Soybeans!$E$1:$N$1,Soybeans!$E171:$N171),IF($F$1="Wheat", SUMPRODUCT(Wheat!$E$1:$N$1,Wheat!$E171:$N171),IF($F$1="Grain Sorghum", SUMPRODUCT('Grain Sorghum'!$E$1:$N$1,'Grain Sorghum'!$E171:$N171),""))))</f>
        <v>7.469515722691253</v>
      </c>
      <c r="C51" s="11">
        <f>IF($F$1="Corn",SUMPRODUCT(Corn!$E$1:$N$1,Corn!$E172:$N172),IF($F$1="Soybeans", SUMPRODUCT(Soybeans!$E$1:$N$1,Soybeans!$E172:$N172),IF($F$1="Wheat", SUMPRODUCT(Wheat!$E$1:$N$1,Wheat!$E172:$N172),IF($F$1="Grain Sorghum", SUMPRODUCT('Grain Sorghum'!$E$1:$N$1,'Grain Sorghum'!$E172:$N172),""))))</f>
        <v>7.4116822577711208</v>
      </c>
      <c r="D51" s="11">
        <f>IF($F$1="Corn",SUMPRODUCT(Corn!$E$1:$N$1,Corn!$E173:$N173),IF($F$1="Soybeans", SUMPRODUCT(Soybeans!$E$1:$N$1,Soybeans!$E173:$N173),IF($F$1="Wheat", SUMPRODUCT(Wheat!$E$1:$N$1,Wheat!$E173:$N173),IF($F$1="Grain Sorghum", SUMPRODUCT('Grain Sorghum'!$E$1:$N$1,'Grain Sorghum'!$E173:$N173),""))))</f>
        <v>7.3772489129195566</v>
      </c>
      <c r="E51" s="11">
        <f>IF($F$1="Corn",SUMPRODUCT(Corn!$E$1:$N$1,Corn!$E174:$N174),IF($F$1="Soybeans", SUMPRODUCT(Soybeans!$E$1:$N$1,Soybeans!$E174:$N174),IF($F$1="Wheat", SUMPRODUCT(Wheat!$E$1:$N$1,Wheat!$E174:$N174),IF($F$1="Grain Sorghum", SUMPRODUCT('Grain Sorghum'!$E$1:$N$1,'Grain Sorghum'!$E174:$N174),""))))</f>
        <v>7.1761349084275139</v>
      </c>
      <c r="F51" s="11">
        <f>IF($F$1="Corn",SUMPRODUCT(Corn!$E$1:$N$1,Corn!$E175:$N175),IF($F$1="Soybeans", SUMPRODUCT(Soybeans!$E$1:$N$1,Soybeans!$E175:$N175),IF($F$1="Wheat", SUMPRODUCT(Wheat!$E$1:$N$1,Wheat!$E175:$N175),IF($F$1="Grain Sorghum", SUMPRODUCT('Grain Sorghum'!$E$1:$N$1,'Grain Sorghum'!$E175:$N175),""))))</f>
        <v>7.1829856517904203</v>
      </c>
      <c r="G51" s="11">
        <f>IF($F$1="Corn",SUMPRODUCT(Corn!$E$1:$N$1,Corn!$E176:$N176),IF($F$1="Soybeans", SUMPRODUCT(Soybeans!$E$1:$N$1,Soybeans!$E176:$N176),IF($F$1="Wheat", SUMPRODUCT(Wheat!$E$1:$N$1,Wheat!$E176:$N176),IF($F$1="Grain Sorghum", SUMPRODUCT('Grain Sorghum'!$E$1:$N$1,'Grain Sorghum'!$E176:$N176),""))))</f>
        <v>7.1123585501787865</v>
      </c>
      <c r="H51" s="11">
        <f>IF($F$1="Corn",SUMPRODUCT(Corn!$E$1:$N$1,Corn!$E177:$N177),IF($F$1="Soybeans", SUMPRODUCT(Soybeans!$E$1:$N$1,Soybeans!$E177:$N177),IF($F$1="Wheat", SUMPRODUCT(Wheat!$E$1:$N$1,Wheat!$E177:$N177),IF($F$1="Grain Sorghum", SUMPRODUCT('Grain Sorghum'!$E$1:$N$1,'Grain Sorghum'!$E177:$N177),""))))</f>
        <v>7.3054913778797834</v>
      </c>
      <c r="I51" s="11">
        <f>IF($F$1="Corn",SUMPRODUCT(Corn!$E$1:$N$1,Corn!$E178:$N178),IF($F$1="Soybeans", SUMPRODUCT(Soybeans!$E$1:$N$1,Soybeans!$E178:$N178),IF($F$1="Wheat", SUMPRODUCT(Wheat!$E$1:$N$1,Wheat!$E178:$N178),IF($F$1="Grain Sorghum", SUMPRODUCT('Grain Sorghum'!$E$1:$N$1,'Grain Sorghum'!$E178:$N178),""))))</f>
        <v>6.5746781538533599</v>
      </c>
      <c r="J51" s="11">
        <f>IF($F$1="Corn",SUMPRODUCT(Corn!$E$1:$N$1,Corn!$E179:$N179),IF($F$1="Soybeans", SUMPRODUCT(Soybeans!$E$1:$N$1,Soybeans!$E179:$N179),IF($F$1="Wheat", SUMPRODUCT(Wheat!$E$1:$N$1,Wheat!$E179:$N179),IF($F$1="Grain Sorghum", SUMPRODUCT('Grain Sorghum'!$E$1:$N$1,'Grain Sorghum'!$E179:$N179),""))))</f>
        <v>6.816100540727672</v>
      </c>
      <c r="K51" s="11">
        <f>IF($F$1="Corn",SUMPRODUCT(Corn!$E$1:$N$1,Corn!$E180:$N180),IF($F$1="Soybeans", SUMPRODUCT(Soybeans!$E$1:$N$1,Soybeans!$E180:$N180),IF($F$1="Wheat", SUMPRODUCT(Wheat!$E$1:$N$1,Wheat!$E180:$N180),IF($F$1="Grain Sorghum", SUMPRODUCT('Grain Sorghum'!$E$1:$N$1,'Grain Sorghum'!$E180:$N180),""))))</f>
        <v>7.0392775349660752</v>
      </c>
      <c r="L51" s="11">
        <f>IF($F$1="Corn",SUMPRODUCT(Corn!$E$1:$N$1,Corn!$E181:$N181),IF($F$1="Soybeans", SUMPRODUCT(Soybeans!$E$1:$N$1,Soybeans!$E181:$N181),IF($F$1="Wheat", SUMPRODUCT(Wheat!$E$1:$N$1,Wheat!$E181:$N181),IF($F$1="Grain Sorghum", SUMPRODUCT('Grain Sorghum'!$E$1:$N$1,'Grain Sorghum'!$E181:$N181),""))))</f>
        <v>6.6190494639796116</v>
      </c>
      <c r="M51" s="11">
        <f>IF($F$1="Corn",SUMPRODUCT(Corn!$E$1:$N$1,Corn!$E182:$N182),IF($F$1="Soybeans", SUMPRODUCT(Soybeans!$E$1:$N$1,Soybeans!$E182:$N182),IF($F$1="Wheat", SUMPRODUCT(Wheat!$E$1:$N$1,Wheat!$E182:$N182),IF($F$1="Grain Sorghum", SUMPRODUCT('Grain Sorghum'!$E$1:$N$1,'Grain Sorghum'!$E182:$N182),""))))</f>
        <v>5.9689958548644766</v>
      </c>
      <c r="N51" s="11">
        <f t="shared" si="7"/>
        <v>7.0044599108374683</v>
      </c>
      <c r="O51" s="11">
        <f t="shared" si="8"/>
        <v>5.9689958548644766</v>
      </c>
      <c r="P51" s="11">
        <f t="shared" si="9"/>
        <v>7.469515722691253</v>
      </c>
      <c r="Q51" s="11">
        <f t="shared" si="10"/>
        <v>1.5005198678267764</v>
      </c>
      <c r="R51" s="12">
        <v>0</v>
      </c>
      <c r="S51" s="12">
        <v>0</v>
      </c>
      <c r="T51" s="12">
        <v>1</v>
      </c>
    </row>
    <row r="52" spans="1:20" x14ac:dyDescent="0.3">
      <c r="A52" t="s">
        <v>44</v>
      </c>
      <c r="B52" s="11">
        <f>IF($F$1="Corn",SUMPRODUCT(Corn!$E$1:$N$1,Corn!$E183:$N183),IF($F$1="Soybeans", SUMPRODUCT(Soybeans!$E$1:$N$1,Soybeans!$E183:$N183),IF($F$1="Wheat", SUMPRODUCT(Wheat!$E$1:$N$1,Wheat!$E183:$N183),IF($F$1="Grain Sorghum", SUMPRODUCT('Grain Sorghum'!$E$1:$N$1,'Grain Sorghum'!$E183:$N183),""))))</f>
        <v>4.8469152072906496</v>
      </c>
      <c r="C52" s="11">
        <f>IF($F$1="Corn",SUMPRODUCT(Corn!$E$1:$N$1,Corn!$E184:$N184),IF($F$1="Soybeans", SUMPRODUCT(Soybeans!$E$1:$N$1,Soybeans!$E184:$N184),IF($F$1="Wheat", SUMPRODUCT(Wheat!$E$1:$N$1,Wheat!$E184:$N184),IF($F$1="Grain Sorghum", SUMPRODUCT('Grain Sorghum'!$E$1:$N$1,'Grain Sorghum'!$E184:$N184),""))))</f>
        <v>4.23899505362811</v>
      </c>
      <c r="D52" s="11">
        <f>IF($F$1="Corn",SUMPRODUCT(Corn!$E$1:$N$1,Corn!$E185:$N185),IF($F$1="Soybeans", SUMPRODUCT(Soybeans!$E$1:$N$1,Soybeans!$E185:$N185),IF($F$1="Wheat", SUMPRODUCT(Wheat!$E$1:$N$1,Wheat!$E185:$N185),IF($F$1="Grain Sorghum", SUMPRODUCT('Grain Sorghum'!$E$1:$N$1,'Grain Sorghum'!$E185:$N185),""))))</f>
        <v>4.0864742098413638</v>
      </c>
      <c r="E52" s="11">
        <f>IF($F$1="Corn",SUMPRODUCT(Corn!$E$1:$N$1,Corn!$E186:$N186),IF($F$1="Soybeans", SUMPRODUCT(Soybeans!$E$1:$N$1,Soybeans!$E186:$N186),IF($F$1="Wheat", SUMPRODUCT(Wheat!$E$1:$N$1,Wheat!$E186:$N186),IF($F$1="Grain Sorghum", SUMPRODUCT('Grain Sorghum'!$E$1:$N$1,'Grain Sorghum'!$E186:$N186),""))))</f>
        <v>4.1243933949838665</v>
      </c>
      <c r="F52" s="11">
        <f>IF($F$1="Corn",SUMPRODUCT(Corn!$E$1:$N$1,Corn!$E187:$N187),IF($F$1="Soybeans", SUMPRODUCT(Soybeans!$E$1:$N$1,Soybeans!$E187:$N187),IF($F$1="Wheat", SUMPRODUCT(Wheat!$E$1:$N$1,Wheat!$E187:$N187),IF($F$1="Grain Sorghum", SUMPRODUCT('Grain Sorghum'!$E$1:$N$1,'Grain Sorghum'!$E187:$N187),""))))</f>
        <v>4.0860931598585051</v>
      </c>
      <c r="G52" s="11">
        <f>IF($F$1="Corn",SUMPRODUCT(Corn!$E$1:$N$1,Corn!$E188:$N188),IF($F$1="Soybeans", SUMPRODUCT(Soybeans!$E$1:$N$1,Soybeans!$E188:$N188),IF($F$1="Wheat", SUMPRODUCT(Wheat!$E$1:$N$1,Wheat!$E188:$N188),IF($F$1="Grain Sorghum", SUMPRODUCT('Grain Sorghum'!$E$1:$N$1,'Grain Sorghum'!$E188:$N188),""))))</f>
        <v>4.340624999035807</v>
      </c>
      <c r="H52" s="11">
        <f>IF($F$1="Corn",SUMPRODUCT(Corn!$E$1:$N$1,Corn!$E189:$N189),IF($F$1="Soybeans", SUMPRODUCT(Soybeans!$E$1:$N$1,Soybeans!$E189:$N189),IF($F$1="Wheat", SUMPRODUCT(Wheat!$E$1:$N$1,Wheat!$E189:$N189),IF($F$1="Grain Sorghum", SUMPRODUCT('Grain Sorghum'!$E$1:$N$1,'Grain Sorghum'!$E189:$N189),""))))</f>
        <v>4.6258812206458311</v>
      </c>
      <c r="I52" s="11">
        <f>IF($F$1="Corn",SUMPRODUCT(Corn!$E$1:$N$1,Corn!$E190:$N190),IF($F$1="Soybeans", SUMPRODUCT(Soybeans!$E$1:$N$1,Soybeans!$E190:$N190),IF($F$1="Wheat", SUMPRODUCT(Wheat!$E$1:$N$1,Wheat!$E190:$N190),IF($F$1="Grain Sorghum", SUMPRODUCT('Grain Sorghum'!$E$1:$N$1,'Grain Sorghum'!$E190:$N190),""))))</f>
        <v>4.7996288237786882</v>
      </c>
      <c r="J52" s="11">
        <f>IF($F$1="Corn",SUMPRODUCT(Corn!$E$1:$N$1,Corn!$E191:$N191),IF($F$1="Soybeans", SUMPRODUCT(Soybeans!$E$1:$N$1,Soybeans!$E191:$N191),IF($F$1="Wheat", SUMPRODUCT(Wheat!$E$1:$N$1,Wheat!$E191:$N191),IF($F$1="Grain Sorghum", SUMPRODUCT('Grain Sorghum'!$E$1:$N$1,'Grain Sorghum'!$E191:$N191),""))))</f>
        <v>4.6695159670228765</v>
      </c>
      <c r="K52" s="11">
        <f>IF($F$1="Corn",SUMPRODUCT(Corn!$E$1:$N$1,Corn!$E192:$N192),IF($F$1="Soybeans", SUMPRODUCT(Soybeans!$E$1:$N$1,Soybeans!$E192:$N192),IF($F$1="Wheat", SUMPRODUCT(Wheat!$E$1:$N$1,Wheat!$E192:$N192),IF($F$1="Grain Sorghum", SUMPRODUCT('Grain Sorghum'!$E$1:$N$1,'Grain Sorghum'!$E192:$N192),""))))</f>
        <v>4.3482841887145938</v>
      </c>
      <c r="L52" s="11">
        <f>IF($F$1="Corn",SUMPRODUCT(Corn!$E$1:$N$1,Corn!$E193:$N193),IF($F$1="Soybeans", SUMPRODUCT(Soybeans!$E$1:$N$1,Soybeans!$E193:$N193),IF($F$1="Wheat", SUMPRODUCT(Wheat!$E$1:$N$1,Wheat!$E193:$N193),IF($F$1="Grain Sorghum", SUMPRODUCT('Grain Sorghum'!$E$1:$N$1,'Grain Sorghum'!$E193:$N193),""))))</f>
        <v>3.7963769595922576</v>
      </c>
      <c r="M52" s="11">
        <f>IF($F$1="Corn",SUMPRODUCT(Corn!$E$1:$N$1,Corn!$E194:$N194),IF($F$1="Soybeans", SUMPRODUCT(Soybeans!$E$1:$N$1,Soybeans!$E194:$N194),IF($F$1="Wheat", SUMPRODUCT(Wheat!$E$1:$N$1,Wheat!$E194:$N194),IF($F$1="Grain Sorghum", SUMPRODUCT('Grain Sorghum'!$E$1:$N$1,'Grain Sorghum'!$E194:$N194),""))))</f>
        <v>3.5466344610039924</v>
      </c>
      <c r="N52" s="11">
        <f t="shared" si="7"/>
        <v>4.2924848037830445</v>
      </c>
      <c r="O52" s="11">
        <f t="shared" si="8"/>
        <v>3.5466344610039924</v>
      </c>
      <c r="P52" s="11">
        <f t="shared" si="9"/>
        <v>4.8469152072906496</v>
      </c>
      <c r="Q52" s="11">
        <f t="shared" si="10"/>
        <v>1.3002807462866572</v>
      </c>
      <c r="R52" s="12">
        <v>0</v>
      </c>
      <c r="S52" s="12">
        <v>0</v>
      </c>
      <c r="T52" s="12">
        <v>1</v>
      </c>
    </row>
    <row r="53" spans="1:20" x14ac:dyDescent="0.3">
      <c r="A53" t="s">
        <v>46</v>
      </c>
      <c r="B53" s="11">
        <f>IF($F$1="Corn",SUMPRODUCT(Corn!$E$1:$N$1,Corn!$E195:$N195),IF($F$1="Soybeans", SUMPRODUCT(Soybeans!$E$1:$N$1,Soybeans!$E195:$N195),IF($F$1="Wheat", SUMPRODUCT(Wheat!$E$1:$N$1,Wheat!$E195:$N195),IF($F$1="Grain Sorghum", SUMPRODUCT('Grain Sorghum'!$E$1:$N$1,'Grain Sorghum'!$E195:$N195),""))))</f>
        <v>3.1557739285975996</v>
      </c>
      <c r="C53" s="11">
        <f>IF($F$1="Corn",SUMPRODUCT(Corn!$E$1:$N$1,Corn!$E196:$N196),IF($F$1="Soybeans", SUMPRODUCT(Soybeans!$E$1:$N$1,Soybeans!$E196:$N196),IF($F$1="Wheat", SUMPRODUCT(Wheat!$E$1:$N$1,Wheat!$E196:$N196),IF($F$1="Grain Sorghum", SUMPRODUCT('Grain Sorghum'!$E$1:$N$1,'Grain Sorghum'!$E196:$N196),""))))</f>
        <v>3.2040310109308523</v>
      </c>
      <c r="D53" s="11">
        <f>IF($F$1="Corn",SUMPRODUCT(Corn!$E$1:$N$1,Corn!$E197:$N197),IF($F$1="Soybeans", SUMPRODUCT(Soybeans!$E$1:$N$1,Soybeans!$E197:$N197),IF($F$1="Wheat", SUMPRODUCT(Wheat!$E$1:$N$1,Wheat!$E197:$N197),IF($F$1="Grain Sorghum", SUMPRODUCT('Grain Sorghum'!$E$1:$N$1,'Grain Sorghum'!$E197:$N197),""))))</f>
        <v>3.4690194494726287</v>
      </c>
      <c r="E53" s="11">
        <f>IF($F$1="Corn",SUMPRODUCT(Corn!$E$1:$N$1,Corn!$E198:$N198),IF($F$1="Soybeans", SUMPRODUCT(Soybeans!$E$1:$N$1,Soybeans!$E198:$N198),IF($F$1="Wheat", SUMPRODUCT(Wheat!$E$1:$N$1,Wheat!$E198:$N198),IF($F$1="Grain Sorghum", SUMPRODUCT('Grain Sorghum'!$E$1:$N$1,'Grain Sorghum'!$E198:$N198),""))))</f>
        <v>3.719319060821066</v>
      </c>
      <c r="F53" s="11">
        <f>IF($F$1="Corn",SUMPRODUCT(Corn!$E$1:$N$1,Corn!$E199:$N199),IF($F$1="Soybeans", SUMPRODUCT(Soybeans!$E$1:$N$1,Soybeans!$E199:$N199),IF($F$1="Wheat", SUMPRODUCT(Wheat!$E$1:$N$1,Wheat!$E199:$N199),IF($F$1="Grain Sorghum", SUMPRODUCT('Grain Sorghum'!$E$1:$N$1,'Grain Sorghum'!$E199:$N199),""))))</f>
        <v>3.6124401489893594</v>
      </c>
      <c r="G53" s="11">
        <f>IF($F$1="Corn",SUMPRODUCT(Corn!$E$1:$N$1,Corn!$E200:$N200),IF($F$1="Soybeans", SUMPRODUCT(Soybeans!$E$1:$N$1,Soybeans!$E200:$N200),IF($F$1="Wheat", SUMPRODUCT(Wheat!$E$1:$N$1,Wheat!$E200:$N200),IF($F$1="Grain Sorghum", SUMPRODUCT('Grain Sorghum'!$E$1:$N$1,'Grain Sorghum'!$E200:$N200),""))))</f>
        <v>3.6458998400408058</v>
      </c>
      <c r="H53" s="11">
        <f>IF($F$1="Corn",SUMPRODUCT(Corn!$E$1:$N$1,Corn!$E201:$N201),IF($F$1="Soybeans", SUMPRODUCT(Soybeans!$E$1:$N$1,Soybeans!$E201:$N201),IF($F$1="Wheat", SUMPRODUCT(Wheat!$E$1:$N$1,Wheat!$E201:$N201),IF($F$1="Grain Sorghum", SUMPRODUCT('Grain Sorghum'!$E$1:$N$1,'Grain Sorghum'!$E201:$N201),""))))</f>
        <v>3.6874223376001058</v>
      </c>
      <c r="I53" s="11">
        <f>IF($F$1="Corn",SUMPRODUCT(Corn!$E$1:$N$1,Corn!$E202:$N202),IF($F$1="Soybeans", SUMPRODUCT(Soybeans!$E$1:$N$1,Soybeans!$E202:$N202),IF($F$1="Wheat", SUMPRODUCT(Wheat!$E$1:$N$1,Wheat!$E202:$N202),IF($F$1="Grain Sorghum", SUMPRODUCT('Grain Sorghum'!$E$1:$N$1,'Grain Sorghum'!$E202:$N202),""))))</f>
        <v>3.5955148927922878</v>
      </c>
      <c r="J53" s="11">
        <f>IF($F$1="Corn",SUMPRODUCT(Corn!$E$1:$N$1,Corn!$E203:$N203),IF($F$1="Soybeans", SUMPRODUCT(Soybeans!$E$1:$N$1,Soybeans!$E203:$N203),IF($F$1="Wheat", SUMPRODUCT(Wheat!$E$1:$N$1,Wheat!$E203:$N203),IF($F$1="Grain Sorghum", SUMPRODUCT('Grain Sorghum'!$E$1:$N$1,'Grain Sorghum'!$E203:$N203),""))))</f>
        <v>3.4654747262300432</v>
      </c>
      <c r="K53" s="11">
        <f>IF($F$1="Corn",SUMPRODUCT(Corn!$E$1:$N$1,Corn!$E204:$N204),IF($F$1="Soybeans", SUMPRODUCT(Soybeans!$E$1:$N$1,Soybeans!$E204:$N204),IF($F$1="Wheat", SUMPRODUCT(Wheat!$E$1:$N$1,Wheat!$E204:$N204),IF($F$1="Grain Sorghum", SUMPRODUCT('Grain Sorghum'!$E$1:$N$1,'Grain Sorghum'!$E204:$N204),""))))</f>
        <v>3.4853645470722401</v>
      </c>
      <c r="L53" s="11">
        <f>IF($F$1="Corn",SUMPRODUCT(Corn!$E$1:$N$1,Corn!$E205:$N205),IF($F$1="Soybeans", SUMPRODUCT(Soybeans!$E$1:$N$1,Soybeans!$E205:$N205),IF($F$1="Wheat", SUMPRODUCT(Wheat!$E$1:$N$1,Wheat!$E205:$N205),IF($F$1="Grain Sorghum", SUMPRODUCT('Grain Sorghum'!$E$1:$N$1,'Grain Sorghum'!$E205:$N205),""))))</f>
        <v>3.9847791982750036</v>
      </c>
      <c r="M53" s="11">
        <f>IF($F$1="Corn",SUMPRODUCT(Corn!$E$1:$N$1,Corn!$E206:$N206),IF($F$1="Soybeans", SUMPRODUCT(Soybeans!$E$1:$N$1,Soybeans!$E206:$N206),IF($F$1="Wheat", SUMPRODUCT(Wheat!$E$1:$N$1,Wheat!$E206:$N206),IF($F$1="Grain Sorghum", SUMPRODUCT('Grain Sorghum'!$E$1:$N$1,'Grain Sorghum'!$E206:$N206),""))))</f>
        <v>3.4230913298842873</v>
      </c>
      <c r="N53" s="11">
        <f t="shared" si="7"/>
        <v>3.5373442058921896</v>
      </c>
      <c r="O53" s="11">
        <f t="shared" si="8"/>
        <v>3.1557739285975996</v>
      </c>
      <c r="P53" s="11">
        <f t="shared" si="9"/>
        <v>3.9847791982750036</v>
      </c>
      <c r="Q53" s="11">
        <f t="shared" ref="Q53:Q63" si="11">P53-O53</f>
        <v>0.82900526967740396</v>
      </c>
      <c r="R53" s="12">
        <v>0</v>
      </c>
      <c r="S53" s="12">
        <v>0</v>
      </c>
      <c r="T53" s="12">
        <v>1</v>
      </c>
    </row>
    <row r="54" spans="1:20" x14ac:dyDescent="0.3">
      <c r="A54" t="s">
        <v>267</v>
      </c>
      <c r="B54" s="11">
        <f>IF($F$1="Corn",SUMPRODUCT(Corn!$E$1:$N$1,Corn!$E207:$N207),IF($F$1="Soybeans",SUMPRODUCT(Soybeans!$E$1:$N$1,Soybeans!$E207:$N207),IF($F$1="Wheat",SUMPRODUCT(Wheat!$E$1:$N$1,Wheat!$E207:$N207),IF($F$1="Grain Sorghum",SUMPRODUCT('Grain Sorghum'!$E$1:$N$1,'Grain Sorghum'!$E207:$N207),""))))</f>
        <v>3.4700066901464512</v>
      </c>
      <c r="C54" s="11">
        <f>IF($F$1="Corn",SUMPRODUCT(Corn!$E$1:$N$1,Corn!$E208:$N208),IF($F$1="Soybeans",SUMPRODUCT(Soybeans!$E$1:$N$1,Soybeans!$E208:$N208),IF($F$1="Wheat",SUMPRODUCT(Wheat!$E$1:$N$1,Wheat!$E208:$N208),IF($F$1="Grain Sorghum",SUMPRODUCT('Grain Sorghum'!$E$1:$N$1,'Grain Sorghum'!$E208:$N208),""))))</f>
        <v>3.5395093991536148</v>
      </c>
      <c r="D54" s="11">
        <f>IF($F$1="Corn",SUMPRODUCT(Corn!$E$1:$N$1,Corn!$E209:$N209),IF($F$1="Soybeans",SUMPRODUCT(Soybeans!$E$1:$N$1,Soybeans!$E209:$N209),IF($F$1="Wheat",SUMPRODUCT(Wheat!$E$1:$N$1,Wheat!$E209:$N209),IF($F$1="Grain Sorghum",SUMPRODUCT('Grain Sorghum'!$E$1:$N$1,'Grain Sorghum'!$E209:$N209),""))))</f>
        <v>3.4124964248810032</v>
      </c>
      <c r="E54" s="11">
        <f>IF($F$1="Corn",SUMPRODUCT(Corn!$E$1:$N$1,Corn!$E210:$N210),IF($F$1="Soybeans",SUMPRODUCT(Soybeans!$E$1:$N$1,Soybeans!$E210:$N210),IF($F$1="Wheat",SUMPRODUCT(Wheat!$E$1:$N$1,Wheat!$E210:$N210),IF($F$1="Grain Sorghum",SUMPRODUCT('Grain Sorghum'!$E$1:$N$1,'Grain Sorghum'!$E210:$N210),""))))</f>
        <v>3.3509255441096233</v>
      </c>
      <c r="F54" s="11">
        <f>IF($F$1="Corn",SUMPRODUCT(Corn!$E$1:$N$1,Corn!$E211:$N211),IF($F$1="Soybeans",SUMPRODUCT(Soybeans!$E$1:$N$1,Soybeans!$E211:$N211),IF($F$1="Wheat",SUMPRODUCT(Wheat!$E$1:$N$1,Wheat!$E211:$N211),IF($F$1="Grain Sorghum",SUMPRODUCT('Grain Sorghum'!$E$1:$N$1,'Grain Sorghum'!$E211:$N211),""))))</f>
        <v>3.2924364336794572</v>
      </c>
      <c r="G54" s="11">
        <f>IF($F$1="Corn",SUMPRODUCT(Corn!$E$1:$N$1,Corn!$E212:$N212),IF($F$1="Soybeans",SUMPRODUCT(Soybeans!$E$1:$N$1,Soybeans!$E212:$N212),IF($F$1="Wheat",SUMPRODUCT(Wheat!$E$1:$N$1,Wheat!$E212:$N212),IF($F$1="Grain Sorghum",SUMPRODUCT('Grain Sorghum'!$E$1:$N$1,'Grain Sorghum'!$E212:$N212),""))))</f>
        <v>3.3224961403154629</v>
      </c>
      <c r="H54" s="11">
        <f>IF($F$1="Corn",SUMPRODUCT(Corn!$E$1:$N$1,Corn!$E213:$N213),IF($F$1="Soybeans",SUMPRODUCT(Soybeans!$E$1:$N$1,Soybeans!$E213:$N213),IF($F$1="Wheat",SUMPRODUCT(Wheat!$E$1:$N$1,Wheat!$E213:$N213),IF($F$1="Grain Sorghum",SUMPRODUCT('Grain Sorghum'!$E$1:$N$1,'Grain Sorghum'!$E213:$N213),""))))</f>
        <v>3.2570395847195805</v>
      </c>
      <c r="I54" s="11">
        <f>IF($F$1="Corn",SUMPRODUCT(Corn!$E$1:$N$1,Corn!$E214:$N214),IF($F$1="Soybeans",SUMPRODUCT(Soybeans!$E$1:$N$1,Soybeans!$E214:$N214),IF($F$1="Wheat",SUMPRODUCT(Wheat!$E$1:$N$1,Wheat!$E214:$N214),IF($F$1="Grain Sorghum",SUMPRODUCT('Grain Sorghum'!$E$1:$N$1,'Grain Sorghum'!$E214:$N214),""))))</f>
        <v>3.3493929308521659</v>
      </c>
      <c r="J54" s="11">
        <f>IF($F$1="Corn",SUMPRODUCT(Corn!$E$1:$N$1,Corn!$E215:$N215),IF($F$1="Soybeans",SUMPRODUCT(Soybeans!$E$1:$N$1,Soybeans!$E215:$N215),IF($F$1="Wheat",SUMPRODUCT(Wheat!$E$1:$N$1,Wheat!$E215:$N215),IF($F$1="Grain Sorghum",SUMPRODUCT('Grain Sorghum'!$E$1:$N$1,'Grain Sorghum'!$E215:$N215),""))))</f>
        <v>3.4212050700036465</v>
      </c>
      <c r="K54" s="11">
        <f>IF($F$1="Corn",SUMPRODUCT(Corn!$E$1:$N$1,Corn!$E216:$N216),IF($F$1="Soybeans",SUMPRODUCT(Soybeans!$E$1:$N$1,Soybeans!$E216:$N216),IF($F$1="Wheat",SUMPRODUCT(Wheat!$E$1:$N$1,Wheat!$E216:$N216),IF($F$1="Grain Sorghum",SUMPRODUCT('Grain Sorghum'!$E$1:$N$1,'Grain Sorghum'!$E216:$N216),""))))</f>
        <v>3.5776734139865893</v>
      </c>
      <c r="L54" s="11">
        <f>IF($F$1="Corn",SUMPRODUCT(Corn!$E$1:$N$1,Corn!$E217:$N217),IF($F$1="Soybeans",SUMPRODUCT(Soybeans!$E$1:$N$1,Soybeans!$E217:$N217),IF($F$1="Wheat",SUMPRODUCT(Wheat!$E$1:$N$1,Wheat!$E217:$N217),IF($F$1="Grain Sorghum",SUMPRODUCT('Grain Sorghum'!$E$1:$N$1,'Grain Sorghum'!$E217:$N217),""))))</f>
        <v>2.9163468277191726</v>
      </c>
      <c r="M54" s="11">
        <f>IF($F$1="Corn",SUMPRODUCT(Corn!$E$1:$N$1,Corn!$E218:$N218),IF($F$1="Soybeans",SUMPRODUCT(Soybeans!$E$1:$N$1,Soybeans!$E218:$N218),IF($F$1="Wheat",SUMPRODUCT(Wheat!$E$1:$N$1,Wheat!$E218:$N218),IF($F$1="Grain Sorghum",SUMPRODUCT('Grain Sorghum'!$E$1:$N$1,'Grain Sorghum'!$E218:$N218),""))))</f>
        <v>2.7000645672909478</v>
      </c>
      <c r="N54" s="11">
        <f t="shared" ref="N54:N58" si="12">AVERAGE(B54:M54)</f>
        <v>3.3007994189048104</v>
      </c>
      <c r="O54" s="11">
        <f t="shared" si="8"/>
        <v>2.7000645672909478</v>
      </c>
      <c r="P54" s="11">
        <f t="shared" si="9"/>
        <v>3.5776734139865893</v>
      </c>
      <c r="Q54" s="11">
        <f t="shared" si="11"/>
        <v>0.87760884669564154</v>
      </c>
      <c r="R54" s="12">
        <v>0</v>
      </c>
      <c r="S54" s="12">
        <v>1</v>
      </c>
      <c r="T54" s="12">
        <v>1</v>
      </c>
    </row>
    <row r="55" spans="1:20" x14ac:dyDescent="0.3">
      <c r="A55" t="s">
        <v>303</v>
      </c>
      <c r="B55" s="11">
        <f>IF($F$1="Corn",SUMPRODUCT(Corn!$E$1:$N$1,Corn!$E219:$N219),IF($F$1="Soybeans",SUMPRODUCT(Soybeans!$E$1:$N$1,Soybeans!$E219:$N219),IF($F$1="Wheat",SUMPRODUCT(Wheat!$E$1:$N$1,Wheat!$E219:$N219),IF($F$1="Grain Sorghum",SUMPRODUCT('Grain Sorghum'!$E$1:$N$1,'Grain Sorghum'!$E219:$N219),""))))</f>
        <v>2.7515900147572139</v>
      </c>
      <c r="C55" s="11">
        <f>IF($F$1="Corn",SUMPRODUCT(Corn!$E$1:$N$1,Corn!$E220:$N220),IF($F$1="Soybeans",SUMPRODUCT(Soybeans!$E$1:$N$1,Soybeans!$E220:$N220),IF($F$1="Wheat",SUMPRODUCT(Wheat!$E$1:$N$1,Wheat!$E220:$N220),IF($F$1="Grain Sorghum",SUMPRODUCT('Grain Sorghum'!$E$1:$N$1,'Grain Sorghum'!$E220:$N220),""))))</f>
        <v>2.8815120308669573</v>
      </c>
      <c r="D55" s="11">
        <f>IF($F$1="Corn",SUMPRODUCT(Corn!$E$1:$N$1,Corn!$E221:$N221),IF($F$1="Soybeans",SUMPRODUCT(Soybeans!$E$1:$N$1,Soybeans!$E221:$N221),IF($F$1="Wheat",SUMPRODUCT(Wheat!$E$1:$N$1,Wheat!$E221:$N221),IF($F$1="Grain Sorghum",SUMPRODUCT('Grain Sorghum'!$E$1:$N$1,'Grain Sorghum'!$E221:$N221),""))))</f>
        <v>2.83860887502951</v>
      </c>
      <c r="E55" s="11">
        <f>IF($F$1="Corn",SUMPRODUCT(Corn!$E$1:$N$1,Corn!$E222:$N222),IF($F$1="Soybeans",SUMPRODUCT(Soybeans!$E$1:$N$1,Soybeans!$E222:$N222),IF($F$1="Wheat",SUMPRODUCT(Wheat!$E$1:$N$1,Wheat!$E222:$N222),IF($F$1="Grain Sorghum",SUMPRODUCT('Grain Sorghum'!$E$1:$N$1,'Grain Sorghum'!$E222:$N222),""))))</f>
        <v>2.9035814233105297</v>
      </c>
      <c r="F55" s="11">
        <f>IF($F$1="Corn",SUMPRODUCT(Corn!$E$1:$N$1,Corn!$E223:$N223),IF($F$1="Soybeans",SUMPRODUCT(Soybeans!$E$1:$N$1,Soybeans!$E223:$N223),IF($F$1="Wheat",SUMPRODUCT(Wheat!$E$1:$N$1,Wheat!$E223:$N223),IF($F$1="Grain Sorghum",SUMPRODUCT('Grain Sorghum'!$E$1:$N$1,'Grain Sorghum'!$E223:$N223),""))))</f>
        <v>3.0289980272910433</v>
      </c>
      <c r="G55" s="11">
        <f>IF($F$1="Corn",SUMPRODUCT(Corn!$E$1:$N$1,Corn!$E224:$N224),IF($F$1="Soybeans",SUMPRODUCT(Soybeans!$E$1:$N$1,Soybeans!$E224:$N224),IF($F$1="Wheat",SUMPRODUCT(Wheat!$E$1:$N$1,Wheat!$E224:$N224),IF($F$1="Grain Sorghum",SUMPRODUCT('Grain Sorghum'!$E$1:$N$1,'Grain Sorghum'!$E224:$N224),""))))</f>
        <v>3.1353836330916267</v>
      </c>
      <c r="H55" s="11">
        <f>IF($F$1="Corn",SUMPRODUCT(Corn!$E$1:$N$1,Corn!$E225:$N225),IF($F$1="Soybeans",SUMPRODUCT(Soybeans!$E$1:$N$1,Soybeans!$E225:$N225),IF($F$1="Wheat",SUMPRODUCT(Wheat!$E$1:$N$1,Wheat!$E225:$N225),IF($F$1="Grain Sorghum",SUMPRODUCT('Grain Sorghum'!$E$1:$N$1,'Grain Sorghum'!$E225:$N225),""))))</f>
        <v>3.0479195720069212</v>
      </c>
      <c r="I55" s="11">
        <f>IF($F$1="Corn",SUMPRODUCT(Corn!$E$1:$N$1,Corn!$E226:$N226),IF($F$1="Soybeans",SUMPRODUCT(Soybeans!$E$1:$N$1,Soybeans!$E226:$N226),IF($F$1="Wheat",SUMPRODUCT(Wheat!$E$1:$N$1,Wheat!$E226:$N226),IF($F$1="Grain Sorghum",SUMPRODUCT('Grain Sorghum'!$E$1:$N$1,'Grain Sorghum'!$E226:$N226),""))))</f>
        <v>3.0647981823422015</v>
      </c>
      <c r="J55" s="11">
        <f>IF($F$1="Corn",SUMPRODUCT(Corn!$E$1:$N$1,Corn!$E227:$N227),IF($F$1="Soybeans",SUMPRODUCT(Soybeans!$E$1:$N$1,Soybeans!$E227:$N227),IF($F$1="Wheat",SUMPRODUCT(Wheat!$E$1:$N$1,Wheat!$E227:$N227),IF($F$1="Grain Sorghum",SUMPRODUCT('Grain Sorghum'!$E$1:$N$1,'Grain Sorghum'!$E227:$N227),""))))</f>
        <v>3.1959261273830779</v>
      </c>
      <c r="K55" s="11">
        <f>IF($F$1="Corn",SUMPRODUCT(Corn!$E$1:$N$1,Corn!$E228:$N228),IF($F$1="Soybeans",SUMPRODUCT(Soybeans!$E$1:$N$1,Soybeans!$E228:$N228),IF($F$1="Wheat",SUMPRODUCT(Wheat!$E$1:$N$1,Wheat!$E228:$N228),IF($F$1="Grain Sorghum",SUMPRODUCT('Grain Sorghum'!$E$1:$N$1,'Grain Sorghum'!$E228:$N228),""))))</f>
        <v>3.2956108549139</v>
      </c>
      <c r="L55" s="11">
        <f>IF($F$1="Corn",SUMPRODUCT(Corn!$E$1:$N$1,Corn!$E229:$N229),IF($F$1="Soybeans",SUMPRODUCT(Soybeans!$E$1:$N$1,Soybeans!$E229:$N229),IF($F$1="Wheat",SUMPRODUCT(Wheat!$E$1:$N$1,Wheat!$E229:$N229),IF($F$1="Grain Sorghum",SUMPRODUCT('Grain Sorghum'!$E$1:$N$1,'Grain Sorghum'!$E229:$N229),""))))</f>
        <v>3.3802797247479845</v>
      </c>
      <c r="M55" s="11">
        <f>IF($F$1="Corn",SUMPRODUCT(Corn!$E$1:$N$1,Corn!$E230:$N230),IF($F$1="Soybeans",SUMPRODUCT(Soybeans!$E$1:$N$1,Soybeans!$E230:$N230),IF($F$1="Wheat",SUMPRODUCT(Wheat!$E$1:$N$1,Wheat!$E230:$N230),IF($F$1="Grain Sorghum",SUMPRODUCT('Grain Sorghum'!$E$1:$N$1,'Grain Sorghum'!$E230:$N230),""))))</f>
        <v>3.1269793939693891</v>
      </c>
      <c r="N55" s="11">
        <f t="shared" si="12"/>
        <v>3.0542656549758633</v>
      </c>
      <c r="O55" s="11">
        <f t="shared" ref="O55" si="13">MIN(B55:M55)</f>
        <v>2.7515900147572139</v>
      </c>
      <c r="P55" s="11">
        <f t="shared" si="9"/>
        <v>3.3802797247479845</v>
      </c>
      <c r="Q55" s="11">
        <f t="shared" si="11"/>
        <v>0.62868970999077067</v>
      </c>
      <c r="R55" s="12">
        <v>0</v>
      </c>
      <c r="S55" s="12">
        <v>1</v>
      </c>
      <c r="T55" s="12">
        <v>1</v>
      </c>
    </row>
    <row r="56" spans="1:20" x14ac:dyDescent="0.3">
      <c r="A56" t="s">
        <v>305</v>
      </c>
      <c r="B56" s="11">
        <f>IF($F$1="Corn",SUMPRODUCT(Corn!$E$1:$N$1,Corn!$E231:$N231),IF($F$1="Soybeans",SUMPRODUCT(Soybeans!$E$1:$N$1,Soybeans!$E231:$N231),IF($F$1="Wheat",SUMPRODUCT(Wheat!$E$1:$N$1,Wheat!$E231:$N231),IF($F$1="Grain Sorghum",SUMPRODUCT('Grain Sorghum'!$E$1:$N$1,'Grain Sorghum'!$E231:$N231),""))))</f>
        <v>3.1047375673490394</v>
      </c>
      <c r="C56" s="11">
        <f>IF($F$1="Corn",SUMPRODUCT(Corn!$E$1:$N$1,Corn!$E232:$N232),IF($F$1="Soybeans",SUMPRODUCT(Soybeans!$E$1:$N$1,Soybeans!$E232:$N232),IF($F$1="Wheat",SUMPRODUCT(Wheat!$E$1:$N$1,Wheat!$E232:$N232),IF($F$1="Grain Sorghum",SUMPRODUCT('Grain Sorghum'!$E$1:$N$1,'Grain Sorghum'!$E232:$N232),""))))</f>
        <v>3.0454557712920414</v>
      </c>
      <c r="D56" s="11">
        <f>IF($F$1="Corn",SUMPRODUCT(Corn!$E$1:$N$1,Corn!$E233:$N233),IF($F$1="Soybeans",SUMPRODUCT(Soybeans!$E$1:$N$1,Soybeans!$E233:$N233),IF($F$1="Wheat",SUMPRODUCT(Wheat!$E$1:$N$1,Wheat!$E233:$N233),IF($F$1="Grain Sorghum",SUMPRODUCT('Grain Sorghum'!$E$1:$N$1,'Grain Sorghum'!$E233:$N233),""))))</f>
        <v>3.0597638379996397</v>
      </c>
      <c r="E56" s="11">
        <f>IF($F$1="Corn",SUMPRODUCT(Corn!$E$1:$N$1,Corn!$E234:$N234),IF($F$1="Soybeans",SUMPRODUCT(Soybeans!$E$1:$N$1,Soybeans!$E234:$N234),IF($F$1="Wheat",SUMPRODUCT(Wheat!$E$1:$N$1,Wheat!$E234:$N234),IF($F$1="Grain Sorghum",SUMPRODUCT('Grain Sorghum'!$E$1:$N$1,'Grain Sorghum'!$E234:$N234),""))))</f>
        <v>3.1082760913759877</v>
      </c>
      <c r="F56" s="11">
        <f>IF($F$1="Corn",SUMPRODUCT(Corn!$E$1:$N$1,Corn!$E235:$N235),IF($F$1="Soybeans",SUMPRODUCT(Soybeans!$E$1:$N$1,Soybeans!$E235:$N235),IF($F$1="Wheat",SUMPRODUCT(Wheat!$E$1:$N$1,Wheat!$E235:$N235),IF($F$1="Grain Sorghum",SUMPRODUCT('Grain Sorghum'!$E$1:$N$1,'Grain Sorghum'!$E235:$N235),""))))</f>
        <v>3.1775126631634252</v>
      </c>
      <c r="G56" s="11">
        <f>IF($F$1="Corn",SUMPRODUCT(Corn!$E$1:$N$1,Corn!$E236:$N236),IF($F$1="Soybeans",SUMPRODUCT(Soybeans!$E$1:$N$1,Soybeans!$E236:$N236),IF($F$1="Wheat",SUMPRODUCT(Wheat!$E$1:$N$1,Wheat!$E236:$N236),IF($F$1="Grain Sorghum",SUMPRODUCT('Grain Sorghum'!$E$1:$N$1,'Grain Sorghum'!$E236:$N236),""))))</f>
        <v>3.335281127427955</v>
      </c>
      <c r="H56" s="11">
        <f>IF($F$1="Corn",SUMPRODUCT(Corn!$E$1:$N$1,Corn!$E237:$N237),IF($F$1="Soybeans",SUMPRODUCT(Soybeans!$E$1:$N$1,Soybeans!$E237:$N237),IF($F$1="Wheat",SUMPRODUCT(Wheat!$E$1:$N$1,Wheat!$E237:$N237),IF($F$1="Grain Sorghum",SUMPRODUCT('Grain Sorghum'!$E$1:$N$1,'Grain Sorghum'!$E237:$N237),""))))</f>
        <v>3.4288142575557465</v>
      </c>
      <c r="I56" s="11">
        <f>IF($F$1="Corn",SUMPRODUCT(Corn!$E$1:$N$1,Corn!$E238:$N238),IF($F$1="Soybeans",SUMPRODUCT(Soybeans!$E$1:$N$1,Soybeans!$E238:$N238),IF($F$1="Wheat",SUMPRODUCT(Wheat!$E$1:$N$1,Wheat!$E238:$N238),IF($F$1="Grain Sorghum",SUMPRODUCT('Grain Sorghum'!$E$1:$N$1,'Grain Sorghum'!$E238:$N238),""))))</f>
        <v>3.4806811958957433</v>
      </c>
      <c r="J56" s="11">
        <f>IF($F$1="Corn",SUMPRODUCT(Corn!$E$1:$N$1,Corn!$E239:$N239),IF($F$1="Soybeans",SUMPRODUCT(Soybeans!$E$1:$N$1,Soybeans!$E239:$N239),IF($F$1="Wheat",SUMPRODUCT(Wheat!$E$1:$N$1,Wheat!$E239:$N239),IF($F$1="Grain Sorghum",SUMPRODUCT('Grain Sorghum'!$E$1:$N$1,'Grain Sorghum'!$E239:$N239),""))))</f>
        <v>3.6601364493302286</v>
      </c>
      <c r="K56" s="11">
        <f>IF($F$1="Corn",SUMPRODUCT(Corn!$E$1:$N$1,Corn!$E240:$N240),IF($F$1="Soybeans",SUMPRODUCT(Soybeans!$E$1:$N$1,Soybeans!$E240:$N240),IF($F$1="Wheat",SUMPRODUCT(Wheat!$E$1:$N$1,Wheat!$E240:$N240),IF($F$1="Grain Sorghum",SUMPRODUCT('Grain Sorghum'!$E$1:$N$1,'Grain Sorghum'!$E240:$N240),""))))</f>
        <v>3.3699088415959104</v>
      </c>
      <c r="L56" s="11">
        <f>IF($F$1="Corn",SUMPRODUCT(Corn!$E$1:$N$1,Corn!$E241:$N241),IF($F$1="Soybeans",SUMPRODUCT(Soybeans!$E$1:$N$1,Soybeans!$E241:$N241),IF($F$1="Wheat",SUMPRODUCT(Wheat!$E$1:$N$1,Wheat!$E241:$N241),IF($F$1="Grain Sorghum",SUMPRODUCT('Grain Sorghum'!$E$1:$N$1,'Grain Sorghum'!$E241:$N241),""))))</f>
        <v>3.2562282153430342</v>
      </c>
      <c r="M56" s="11">
        <f>IF($F$1="Corn",SUMPRODUCT(Corn!$E$1:$N$1,Corn!$E242:$N242),IF($F$1="Soybeans",SUMPRODUCT(Soybeans!$E$1:$N$1,Soybeans!$E242:$N242),IF($F$1="Wheat",SUMPRODUCT(Wheat!$E$1:$N$1,Wheat!$E242:$N242),IF($F$1="Grain Sorghum",SUMPRODUCT('Grain Sorghum'!$E$1:$N$1,'Grain Sorghum'!$E242:$N242),""))))</f>
        <v>3.377974681691541</v>
      </c>
      <c r="N56" s="11">
        <f t="shared" si="12"/>
        <v>3.2837308916683576</v>
      </c>
      <c r="O56" s="11">
        <f t="shared" ref="O56:O63" si="14">MIN(B56:M56)</f>
        <v>3.0454557712920414</v>
      </c>
      <c r="P56" s="11">
        <f t="shared" ref="P56:P63" si="15">MAX(B56:M56)</f>
        <v>3.6601364493302286</v>
      </c>
      <c r="Q56" s="11">
        <f t="shared" si="11"/>
        <v>0.61468067803818727</v>
      </c>
      <c r="R56" s="12">
        <v>0</v>
      </c>
      <c r="S56" s="12">
        <v>1</v>
      </c>
      <c r="T56" s="12">
        <v>1</v>
      </c>
    </row>
    <row r="57" spans="1:20" x14ac:dyDescent="0.3">
      <c r="A57" t="s">
        <v>306</v>
      </c>
      <c r="B57" s="11">
        <f>IF($F$1="Corn",SUMPRODUCT(Corn!$E$1:$N$1,Corn!$E243:$N243),IF($F$1="Soybeans",SUMPRODUCT(Soybeans!$E$1:$N$1,Soybeans!$E243:$N243),IF($F$1="Wheat",SUMPRODUCT(Wheat!$E$1:$N$1,Wheat!$E243:$N243),IF($F$1="Grain Sorghum",SUMPRODUCT('Grain Sorghum'!$E$1:$N$1,'Grain Sorghum'!$E243:$N243),""))))</f>
        <v>3.2581233159313356</v>
      </c>
      <c r="C57" s="11">
        <f>IF($F$1="Corn",SUMPRODUCT(Corn!$E$1:$N$1,Corn!$E244:$N244),IF($F$1="Soybeans",SUMPRODUCT(Soybeans!$E$1:$N$1,Soybeans!$E244:$N244),IF($F$1="Wheat",SUMPRODUCT(Wheat!$E$1:$N$1,Wheat!$E244:$N244),IF($F$1="Grain Sorghum",SUMPRODUCT('Grain Sorghum'!$E$1:$N$1,'Grain Sorghum'!$E244:$N244),""))))</f>
        <v>3.3297761728137321</v>
      </c>
      <c r="D57" s="11">
        <f>IF($F$1="Corn",SUMPRODUCT(Corn!$E$1:$N$1,Corn!$E245:$N245),IF($F$1="Soybeans",SUMPRODUCT(Soybeans!$E$1:$N$1,Soybeans!$E245:$N245),IF($F$1="Wheat",SUMPRODUCT(Wheat!$E$1:$N$1,Wheat!$E245:$N245),IF($F$1="Grain Sorghum",SUMPRODUCT('Grain Sorghum'!$E$1:$N$1,'Grain Sorghum'!$E245:$N245),""))))</f>
        <v>3.3608824970662257</v>
      </c>
      <c r="E57" s="11">
        <f>IF($F$1="Corn",SUMPRODUCT(Corn!$E$1:$N$1,Corn!$E246:$N246),IF($F$1="Soybeans",SUMPRODUCT(Soybeans!$E$1:$N$1,Soybeans!$E246:$N246),IF($F$1="Wheat",SUMPRODUCT(Wheat!$E$1:$N$1,Wheat!$E246:$N246),IF($F$1="Grain Sorghum",SUMPRODUCT('Grain Sorghum'!$E$1:$N$1,'Grain Sorghum'!$E246:$N246),""))))</f>
        <v>3.475479721178643</v>
      </c>
      <c r="F57" s="11">
        <f>IF($F$1="Corn",SUMPRODUCT(Corn!$E$1:$N$1,Corn!$E247:$N247),IF($F$1="Soybeans",SUMPRODUCT(Soybeans!$E$1:$N$1,Soybeans!$E247:$N247),IF($F$1="Wheat",SUMPRODUCT(Wheat!$E$1:$N$1,Wheat!$E247:$N247),IF($F$1="Grain Sorghum",SUMPRODUCT('Grain Sorghum'!$E$1:$N$1,'Grain Sorghum'!$E247:$N247),""))))</f>
        <v>3.4773631320985334</v>
      </c>
      <c r="G57" s="11">
        <f>IF($F$1="Corn",SUMPRODUCT(Corn!$E$1:$N$1,Corn!$E248:$N248),IF($F$1="Soybeans",SUMPRODUCT(Soybeans!$E$1:$N$1,Soybeans!$E248:$N248),IF($F$1="Wheat",SUMPRODUCT(Wheat!$E$1:$N$1,Wheat!$E248:$N248),IF($F$1="Grain Sorghum",SUMPRODUCT('Grain Sorghum'!$E$1:$N$1,'Grain Sorghum'!$E248:$N248),""))))</f>
        <v>3.4627539969861698</v>
      </c>
      <c r="H57" s="11">
        <f>IF($F$1="Corn",SUMPRODUCT(Corn!$E$1:$N$1,Corn!$E249:$N249),IF($F$1="Soybeans",SUMPRODUCT(Soybeans!$E$1:$N$1,Soybeans!$E249:$N249),IF($F$1="Wheat",SUMPRODUCT(Wheat!$E$1:$N$1,Wheat!$E249:$N249),IF($F$1="Grain Sorghum",SUMPRODUCT('Grain Sorghum'!$E$1:$N$1,'Grain Sorghum'!$E249:$N249),""))))</f>
        <v>3.4150242878280523</v>
      </c>
      <c r="I57" s="11">
        <f>IF($F$1="Corn",SUMPRODUCT(Corn!$E$1:$N$1,Corn!$E250:$N250),IF($F$1="Soybeans",SUMPRODUCT(Soybeans!$E$1:$N$1,Soybeans!$E250:$N250),IF($F$1="Wheat",SUMPRODUCT(Wheat!$E$1:$N$1,Wheat!$E250:$N250),IF($F$1="Grain Sorghum",SUMPRODUCT('Grain Sorghum'!$E$1:$N$1,'Grain Sorghum'!$E250:$N250),""))))</f>
        <v>3.3094272832919578</v>
      </c>
      <c r="J57" s="11">
        <f>IF($F$1="Corn",SUMPRODUCT(Corn!$E$1:$N$1,Corn!$E251:$N251),IF($F$1="Soybeans",SUMPRODUCT(Soybeans!$E$1:$N$1,Soybeans!$E251:$N251),IF($F$1="Wheat",SUMPRODUCT(Wheat!$E$1:$N$1,Wheat!$E251:$N251),IF($F$1="Grain Sorghum",SUMPRODUCT('Grain Sorghum'!$E$1:$N$1,'Grain Sorghum'!$E251:$N251),""))))</f>
        <v>3.5053003403183087</v>
      </c>
      <c r="K57" s="11">
        <f>IF($F$1="Corn",SUMPRODUCT(Corn!$E$1:$N$1,Corn!$E252:$N252),IF($F$1="Soybeans",SUMPRODUCT(Soybeans!$E$1:$N$1,Soybeans!$E252:$N252),IF($F$1="Wheat",SUMPRODUCT(Wheat!$E$1:$N$1,Wheat!$E252:$N252),IF($F$1="Grain Sorghum",SUMPRODUCT('Grain Sorghum'!$E$1:$N$1,'Grain Sorghum'!$E252:$N252),""))))</f>
        <v>4.0483115259981579</v>
      </c>
      <c r="L57" s="11">
        <f>IF($F$1="Corn",SUMPRODUCT(Corn!$E$1:$N$1,Corn!$E253:$N253),IF($F$1="Soybeans",SUMPRODUCT(Soybeans!$E$1:$N$1,Soybeans!$E253:$N253),IF($F$1="Wheat",SUMPRODUCT(Wheat!$E$1:$N$1,Wheat!$E253:$N253),IF($F$1="Grain Sorghum",SUMPRODUCT('Grain Sorghum'!$E$1:$N$1,'Grain Sorghum'!$E253:$N253),""))))</f>
        <v>4.020899632443979</v>
      </c>
      <c r="M57" s="11">
        <f>IF($F$1="Corn",SUMPRODUCT(Corn!$E$1:$N$1,Corn!$E254:$N254),IF($F$1="Soybeans",SUMPRODUCT(Soybeans!$E$1:$N$1,Soybeans!$E254:$N254),IF($F$1="Wheat",SUMPRODUCT(Wheat!$E$1:$N$1,Wheat!$E254:$N254),IF($F$1="Grain Sorghum",SUMPRODUCT('Grain Sorghum'!$E$1:$N$1,'Grain Sorghum'!$E254:$N254),""))))</f>
        <v>3.5019778083260937</v>
      </c>
      <c r="N57" s="11">
        <f t="shared" si="12"/>
        <v>3.5137766428567656</v>
      </c>
      <c r="O57" s="11">
        <f t="shared" si="14"/>
        <v>3.2581233159313356</v>
      </c>
      <c r="P57" s="11">
        <f t="shared" si="15"/>
        <v>4.0483115259981579</v>
      </c>
      <c r="Q57" s="11">
        <f t="shared" si="11"/>
        <v>0.79018821006682227</v>
      </c>
      <c r="R57" s="12">
        <v>0</v>
      </c>
      <c r="S57" s="12">
        <v>1</v>
      </c>
      <c r="T57" s="12">
        <v>1</v>
      </c>
    </row>
    <row r="58" spans="1:20" x14ac:dyDescent="0.3">
      <c r="A58" t="s">
        <v>307</v>
      </c>
      <c r="B58" s="11">
        <f>IF($F$1="Corn",SUMPRODUCT(Corn!$E$1:$N$1,Corn!$E255:$N255),IF($F$1="Soybeans",SUMPRODUCT(Soybeans!$E$1:$N$1,Soybeans!$E255:$N255),IF($F$1="Wheat",SUMPRODUCT(Wheat!$E$1:$N$1,Wheat!$E255:$N255),IF($F$1="Grain Sorghum",SUMPRODUCT('Grain Sorghum'!$E$1:$N$1,'Grain Sorghum'!$E255:$N255),""))))</f>
        <v>3.3942633047598285</v>
      </c>
      <c r="C58" s="11">
        <f>IF($F$1="Corn",SUMPRODUCT(Corn!$E$1:$N$1,Corn!$E256:$N256),IF($F$1="Soybeans",SUMPRODUCT(Soybeans!$E$1:$N$1,Soybeans!$E256:$N256),IF($F$1="Wheat",SUMPRODUCT(Wheat!$E$1:$N$1,Wheat!$E256:$N256),IF($F$1="Grain Sorghum",SUMPRODUCT('Grain Sorghum'!$E$1:$N$1,'Grain Sorghum'!$E256:$N256),""))))</f>
        <v>3.6201206935478707</v>
      </c>
      <c r="D58" s="11">
        <f>IF($F$1="Corn",SUMPRODUCT(Corn!$E$1:$N$1,Corn!$E257:$N257),IF($F$1="Soybeans",SUMPRODUCT(Soybeans!$E$1:$N$1,Soybeans!$E257:$N257),IF($F$1="Wheat",SUMPRODUCT(Wheat!$E$1:$N$1,Wheat!$E257:$N257),IF($F$1="Grain Sorghum",SUMPRODUCT('Grain Sorghum'!$E$1:$N$1,'Grain Sorghum'!$E257:$N257),""))))</f>
        <v>3.471755055917634</v>
      </c>
      <c r="E58" s="11">
        <f>IF($F$1="Corn",SUMPRODUCT(Corn!$E$1:$N$1,Corn!$E258:$N258),IF($F$1="Soybeans",SUMPRODUCT(Soybeans!$E$1:$N$1,Soybeans!$E258:$N258),IF($F$1="Wheat",SUMPRODUCT(Wheat!$E$1:$N$1,Wheat!$E258:$N258),IF($F$1="Grain Sorghum",SUMPRODUCT('Grain Sorghum'!$E$1:$N$1,'Grain Sorghum'!$E258:$N258),""))))</f>
        <v>3.5357633151260077</v>
      </c>
      <c r="F58" s="11">
        <f>IF($F$1="Corn",SUMPRODUCT(Corn!$E$1:$N$1,Corn!$E259:$N259),IF($F$1="Soybeans",SUMPRODUCT(Soybeans!$E$1:$N$1,Soybeans!$E259:$N259),IF($F$1="Wheat",SUMPRODUCT(Wheat!$E$1:$N$1,Wheat!$E259:$N259),IF($F$1="Grain Sorghum",SUMPRODUCT('Grain Sorghum'!$E$1:$N$1,'Grain Sorghum'!$E259:$N259),""))))</f>
        <v>3.6252216650414342</v>
      </c>
      <c r="G58" s="11">
        <f>IF($F$1="Corn",SUMPRODUCT(Corn!$E$1:$N$1,Corn!$E260:$N260),IF($F$1="Soybeans",SUMPRODUCT(Soybeans!$E$1:$N$1,Soybeans!$E260:$N260),IF($F$1="Wheat",SUMPRODUCT(Wheat!$E$1:$N$1,Wheat!$E260:$N260),IF($F$1="Grain Sorghum",SUMPRODUCT('Grain Sorghum'!$E$1:$N$1,'Grain Sorghum'!$E260:$N260),""))))</f>
        <v>3.5734509391001663</v>
      </c>
      <c r="H58" s="11">
        <f>IF($F$1="Corn",SUMPRODUCT(Corn!$E$1:$N$1,Corn!$E261:$N261),IF($F$1="Soybeans",SUMPRODUCT(Soybeans!$E$1:$N$1,Soybeans!$E261:$N261),IF($F$1="Wheat",SUMPRODUCT(Wheat!$E$1:$N$1,Wheat!$E261:$N261),IF($F$1="Grain Sorghum",SUMPRODUCT('Grain Sorghum'!$E$1:$N$1,'Grain Sorghum'!$E261:$N261),""))))</f>
        <v>3.3756651025137172</v>
      </c>
      <c r="I58" s="11">
        <f>IF($F$1="Corn",SUMPRODUCT(Corn!$E$1:$N$1,Corn!$E262:$N262),IF($F$1="Soybeans",SUMPRODUCT(Soybeans!$E$1:$N$1,Soybeans!$E262:$N262),IF($F$1="Wheat",SUMPRODUCT(Wheat!$E$1:$N$1,Wheat!$E262:$N262),IF($F$1="Grain Sorghum",SUMPRODUCT('Grain Sorghum'!$E$1:$N$1,'Grain Sorghum'!$E262:$N262),""))))</f>
        <v>2.9604073935782762</v>
      </c>
      <c r="J58" s="11">
        <f>IF($F$1="Corn",SUMPRODUCT(Corn!$E$1:$N$1,Corn!$E263:$N263),IF($F$1="Soybeans",SUMPRODUCT(Soybeans!$E$1:$N$1,Soybeans!$E263:$N263),IF($F$1="Wheat",SUMPRODUCT(Wheat!$E$1:$N$1,Wheat!$E263:$N263),IF($F$1="Grain Sorghum",SUMPRODUCT('Grain Sorghum'!$E$1:$N$1,'Grain Sorghum'!$E263:$N263),""))))</f>
        <v>2.9074204695175299</v>
      </c>
      <c r="K58" s="11">
        <f>IF($F$1="Corn",SUMPRODUCT(Corn!$E$1:$N$1,Corn!$E264:$N264),IF($F$1="Soybeans",SUMPRODUCT(Soybeans!$E$1:$N$1,Soybeans!$E264:$N264),IF($F$1="Wheat",SUMPRODUCT(Wheat!$E$1:$N$1,Wheat!$E264:$N264),IF($F$1="Grain Sorghum",SUMPRODUCT('Grain Sorghum'!$E$1:$N$1,'Grain Sorghum'!$E264:$N264),""))))</f>
        <v>3.0400066134634982</v>
      </c>
      <c r="L58" s="11">
        <f>IF($F$1="Corn",SUMPRODUCT(Corn!$E$1:$N$1,Corn!$E265:$N265),IF($F$1="Soybeans",SUMPRODUCT(Soybeans!$E$1:$N$1,Soybeans!$E265:$N265),IF($F$1="Wheat",SUMPRODUCT(Wheat!$E$1:$N$1,Wheat!$E265:$N265),IF($F$1="Grain Sorghum",SUMPRODUCT('Grain Sorghum'!$E$1:$N$1,'Grain Sorghum'!$E265:$N265),""))))</f>
        <v>3.1936394052500185</v>
      </c>
      <c r="M58" s="11">
        <f>IF($F$1="Corn",SUMPRODUCT(Corn!$E$1:$N$1,Corn!$E266:$N266),IF($F$1="Soybeans",SUMPRODUCT(Soybeans!$E$1:$N$1,Soybeans!$E266:$N266),IF($F$1="Wheat",SUMPRODUCT(Wheat!$E$1:$N$1,Wheat!$E266:$N266),IF($F$1="Grain Sorghum",SUMPRODUCT('Grain Sorghum'!$E$1:$N$1,'Grain Sorghum'!$E266:$N266),""))))</f>
        <v>3.1145118816232302</v>
      </c>
      <c r="N58" s="11">
        <f t="shared" si="12"/>
        <v>3.3176854866199341</v>
      </c>
      <c r="O58" s="11">
        <f t="shared" si="14"/>
        <v>2.9074204695175299</v>
      </c>
      <c r="P58" s="11">
        <f t="shared" si="15"/>
        <v>3.6252216650414342</v>
      </c>
      <c r="Q58" s="11">
        <f t="shared" si="11"/>
        <v>0.71780119552390431</v>
      </c>
      <c r="R58" s="12">
        <v>0</v>
      </c>
      <c r="S58" s="12">
        <v>1</v>
      </c>
      <c r="T58" s="12">
        <v>1</v>
      </c>
    </row>
    <row r="59" spans="1:20" x14ac:dyDescent="0.3">
      <c r="A59" t="s">
        <v>308</v>
      </c>
      <c r="B59" s="11">
        <f>IF($F$1="Corn",SUMPRODUCT(Corn!$E$1:$N$1,Corn!$E267:$N267),IF($F$1="Soybeans",SUMPRODUCT(Soybeans!$E$1:$N$1,Soybeans!$E267:$N267),IF($F$1="Wheat",SUMPRODUCT(Wheat!$E$1:$N$1,Wheat!$E267:$N267),IF($F$1="Grain Sorghum",SUMPRODUCT('Grain Sorghum'!$E$1:$N$1,'Grain Sorghum'!$E267:$N267),""))))</f>
        <v>3.4702415155089401</v>
      </c>
      <c r="C59" s="11">
        <f>IF($F$1="Corn",SUMPRODUCT(Corn!$E$1:$N$1,Corn!$E268:$N268),IF($F$1="Soybeans",SUMPRODUCT(Soybeans!$E$1:$N$1,Soybeans!$E268:$N268),IF($F$1="Wheat",SUMPRODUCT(Wheat!$E$1:$N$1,Wheat!$E268:$N268),IF($F$1="Grain Sorghum",SUMPRODUCT('Grain Sorghum'!$E$1:$N$1,'Grain Sorghum'!$E268:$N268),""))))</f>
        <v>3.8884557869969583</v>
      </c>
      <c r="D59" s="11">
        <f>IF($F$1="Corn",SUMPRODUCT(Corn!$E$1:$N$1,Corn!$E269:$N269),IF($F$1="Soybeans",SUMPRODUCT(Soybeans!$E$1:$N$1,Soybeans!$E269:$N269),IF($F$1="Wheat",SUMPRODUCT(Wheat!$E$1:$N$1,Wheat!$E269:$N269),IF($F$1="Grain Sorghum",SUMPRODUCT('Grain Sorghum'!$E$1:$N$1,'Grain Sorghum'!$E269:$N269),""))))</f>
        <v>4.117984446626318</v>
      </c>
      <c r="E59" s="11">
        <f>IF($F$1="Corn",SUMPRODUCT(Corn!$E$1:$N$1,Corn!$E270:$N270),IF($F$1="Soybeans",SUMPRODUCT(Soybeans!$E$1:$N$1,Soybeans!$E270:$N270),IF($F$1="Wheat",SUMPRODUCT(Wheat!$E$1:$N$1,Wheat!$E270:$N270),IF($F$1="Grain Sorghum",SUMPRODUCT('Grain Sorghum'!$E$1:$N$1,'Grain Sorghum'!$E270:$N270),""))))</f>
        <v>4.3348257463675086</v>
      </c>
      <c r="F59" s="11">
        <f>IF($F$1="Corn",SUMPRODUCT(Corn!$E$1:$N$1,Corn!$E271:$N271),IF($F$1="Soybeans",SUMPRODUCT(Soybeans!$E$1:$N$1,Soybeans!$E271:$N271),IF($F$1="Wheat",SUMPRODUCT(Wheat!$E$1:$N$1,Wheat!$E271:$N271),IF($F$1="Grain Sorghum",SUMPRODUCT('Grain Sorghum'!$E$1:$N$1,'Grain Sorghum'!$E271:$N271),""))))</f>
        <v>5.1168951124578088</v>
      </c>
      <c r="G59" s="11">
        <f>IF($F$1="Corn",SUMPRODUCT(Corn!$E$1:$N$1,Corn!$E272:$N272),IF($F$1="Soybeans",SUMPRODUCT(Soybeans!$E$1:$N$1,Soybeans!$E272:$N272),IF($F$1="Wheat",SUMPRODUCT(Wheat!$E$1:$N$1,Wheat!$E272:$N272),IF($F$1="Grain Sorghum",SUMPRODUCT('Grain Sorghum'!$E$1:$N$1,'Grain Sorghum'!$E272:$N272),""))))</f>
        <v>5.4369099007022088</v>
      </c>
      <c r="H59" s="11">
        <f>IF($F$1="Corn",SUMPRODUCT(Corn!$E$1:$N$1,Corn!$E273:$N273),IF($F$1="Soybeans",SUMPRODUCT(Soybeans!$E$1:$N$1,Soybeans!$E273:$N273),IF($F$1="Wheat",SUMPRODUCT(Wheat!$E$1:$N$1,Wheat!$E273:$N273),IF($F$1="Grain Sorghum",SUMPRODUCT('Grain Sorghum'!$E$1:$N$1,'Grain Sorghum'!$E273:$N273),""))))</f>
        <v>5.4438374939560887</v>
      </c>
      <c r="I59" s="11">
        <f>IF($F$1="Corn",SUMPRODUCT(Corn!$E$1:$N$1,Corn!$E274:$N274),IF($F$1="Soybeans",SUMPRODUCT(Soybeans!$E$1:$N$1,Soybeans!$E274:$N274),IF($F$1="Wheat",SUMPRODUCT(Wheat!$E$1:$N$1,Wheat!$E274:$N274),IF($F$1="Grain Sorghum",SUMPRODUCT('Grain Sorghum'!$E$1:$N$1,'Grain Sorghum'!$E274:$N274),""))))</f>
        <v>6.1229236573663375</v>
      </c>
      <c r="J59" s="11">
        <f>IF($F$1="Corn",SUMPRODUCT(Corn!$E$1:$N$1,Corn!$E275:$N275),IF($F$1="Soybeans",SUMPRODUCT(Soybeans!$E$1:$N$1,Soybeans!$E275:$N275),IF($F$1="Wheat",SUMPRODUCT(Wheat!$E$1:$N$1,Wheat!$E275:$N275),IF($F$1="Grain Sorghum",SUMPRODUCT('Grain Sorghum'!$E$1:$N$1,'Grain Sorghum'!$E275:$N275),""))))</f>
        <v>6.9863801318388257</v>
      </c>
      <c r="K59" s="11">
        <f>IF($F$1="Corn",SUMPRODUCT(Corn!$E$1:$N$1,Corn!$E276:$N276),IF($F$1="Soybeans",SUMPRODUCT(Soybeans!$E$1:$N$1,Soybeans!$E276:$N276),IF($F$1="Wheat",SUMPRODUCT(Wheat!$E$1:$N$1,Wheat!$E276:$N276),IF($F$1="Grain Sorghum",SUMPRODUCT('Grain Sorghum'!$E$1:$N$1,'Grain Sorghum'!$E276:$N276),""))))</f>
        <v>6.8033353640651644</v>
      </c>
      <c r="L59" s="11">
        <f>IF($F$1="Corn",SUMPRODUCT(Corn!$E$1:$N$1,Corn!$E277:$N277),IF($F$1="Soybeans",SUMPRODUCT(Soybeans!$E$1:$N$1,Soybeans!$E277:$N277),IF($F$1="Wheat",SUMPRODUCT(Wheat!$E$1:$N$1,Wheat!$E277:$N277),IF($F$1="Grain Sorghum",SUMPRODUCT('Grain Sorghum'!$E$1:$N$1,'Grain Sorghum'!$E277:$N277),""))))</f>
        <v>6.3134397177913142</v>
      </c>
      <c r="M59" s="11">
        <f>IF($F$1="Corn",SUMPRODUCT(Corn!$E$1:$N$1,Corn!$E278:$N278),IF($F$1="Soybeans",SUMPRODUCT(Soybeans!$E$1:$N$1,Soybeans!$E278:$N278),IF($F$1="Wheat",SUMPRODUCT(Wheat!$E$1:$N$1,Wheat!$E278:$N278),IF($F$1="Grain Sorghum",SUMPRODUCT('Grain Sorghum'!$E$1:$N$1,'Grain Sorghum'!$E278:$N278),""))))</f>
        <v>6.0178431454826802</v>
      </c>
      <c r="N59" s="11">
        <f>AVERAGE(B59:M59)</f>
        <v>5.3377560015966798</v>
      </c>
      <c r="O59" s="11">
        <f t="shared" si="14"/>
        <v>3.4702415155089401</v>
      </c>
      <c r="P59" s="11">
        <f t="shared" si="15"/>
        <v>6.9863801318388257</v>
      </c>
      <c r="Q59" s="11">
        <f t="shared" si="11"/>
        <v>3.5161386163298856</v>
      </c>
      <c r="R59" s="12">
        <v>1</v>
      </c>
      <c r="S59" s="12">
        <v>1</v>
      </c>
      <c r="T59" s="12">
        <v>1</v>
      </c>
    </row>
    <row r="60" spans="1:20" x14ac:dyDescent="0.3">
      <c r="A60" t="s">
        <v>309</v>
      </c>
      <c r="B60" s="11">
        <f>IF($F$1="Corn",SUMPRODUCT(Corn!$E$1:$N$1,Corn!$E279:$N279),IF($F$1="Soybeans",SUMPRODUCT(Soybeans!$E$1:$N$1,Soybeans!$E279:$N279),IF($F$1="Wheat",SUMPRODUCT(Wheat!$E$1:$N$1,Wheat!$E279:$N279),IF($F$1="Grain Sorghum",SUMPRODUCT('Grain Sorghum'!$E$1:$N$1,'Grain Sorghum'!$E279:$N279),""))))</f>
        <v>5.2014247841831862</v>
      </c>
      <c r="C60" s="11">
        <f>IF($F$1="Corn",SUMPRODUCT(Corn!$E$1:$N$1,Corn!$E280:$N280),IF($F$1="Soybeans",SUMPRODUCT(Soybeans!$E$1:$N$1,Soybeans!$E280:$N280),IF($F$1="Wheat",SUMPRODUCT(Wheat!$E$1:$N$1,Wheat!$E280:$N280),IF($F$1="Grain Sorghum",SUMPRODUCT('Grain Sorghum'!$E$1:$N$1,'Grain Sorghum'!$E280:$N280),""))))</f>
        <v>5.2634248606218446</v>
      </c>
      <c r="D60" s="11">
        <f>IF($F$1="Corn",SUMPRODUCT(Corn!$E$1:$N$1,Corn!$E281:$N281),IF($F$1="Soybeans",SUMPRODUCT(Soybeans!$E$1:$N$1,Soybeans!$E281:$N281),IF($F$1="Wheat",SUMPRODUCT(Wheat!$E$1:$N$1,Wheat!$E281:$N281),IF($F$1="Grain Sorghum",SUMPRODUCT('Grain Sorghum'!$E$1:$N$1,'Grain Sorghum'!$E281:$N281),""))))</f>
        <v>5.7263368407765185</v>
      </c>
      <c r="E60" s="11">
        <f>IF($F$1="Corn",SUMPRODUCT(Corn!$E$1:$N$1,Corn!$E282:$N282),IF($F$1="Soybeans",SUMPRODUCT(Soybeans!$E$1:$N$1,Soybeans!$E282:$N282),IF($F$1="Wheat",SUMPRODUCT(Wheat!$E$1:$N$1,Wheat!$E282:$N282),IF($F$1="Grain Sorghum",SUMPRODUCT('Grain Sorghum'!$E$1:$N$1,'Grain Sorghum'!$E282:$N282),""))))</f>
        <v>5.9246523161668048</v>
      </c>
      <c r="F60" s="11">
        <f>IF($F$1="Corn",SUMPRODUCT(Corn!$E$1:$N$1,Corn!$E283:$N283),IF($F$1="Soybeans",SUMPRODUCT(Soybeans!$E$1:$N$1,Soybeans!$E283:$N283),IF($F$1="Wheat",SUMPRODUCT(Wheat!$E$1:$N$1,Wheat!$E283:$N283),IF($F$1="Grain Sorghum",SUMPRODUCT('Grain Sorghum'!$E$1:$N$1,'Grain Sorghum'!$E283:$N283),""))))</f>
        <v>6.1191546909356616</v>
      </c>
      <c r="G60" s="11">
        <f>IF($F$1="Corn",SUMPRODUCT(Corn!$E$1:$N$1,Corn!$E284:$N284),IF($F$1="Soybeans",SUMPRODUCT(Soybeans!$E$1:$N$1,Soybeans!$E284:$N284),IF($F$1="Wheat",SUMPRODUCT(Wheat!$E$1:$N$1,Wheat!$E284:$N284),IF($F$1="Grain Sorghum",SUMPRODUCT('Grain Sorghum'!$E$1:$N$1,'Grain Sorghum'!$E284:$N284),""))))</f>
        <v>6.5465573829007653</v>
      </c>
      <c r="H60" s="11">
        <f>IF($F$1="Corn",SUMPRODUCT(Corn!$E$1:$N$1,Corn!$E285:$N285),IF($F$1="Soybeans",SUMPRODUCT(Soybeans!$E$1:$N$1,Soybeans!$E285:$N285),IF($F$1="Wheat",SUMPRODUCT(Wheat!$E$1:$N$1,Wheat!$E285:$N285),IF($F$1="Grain Sorghum",SUMPRODUCT('Grain Sorghum'!$E$1:$N$1,'Grain Sorghum'!$E285:$N285),""))))</f>
        <v>7.1862314112662649</v>
      </c>
      <c r="I60" s="11">
        <f>IF($F$1="Corn",SUMPRODUCT(Corn!$E$1:$N$1,Corn!$E286:$N286),IF($F$1="Soybeans",SUMPRODUCT(Soybeans!$E$1:$N$1,Soybeans!$E286:$N286),IF($F$1="Wheat",SUMPRODUCT(Wheat!$E$1:$N$1,Wheat!$E286:$N286),IF($F$1="Grain Sorghum",SUMPRODUCT('Grain Sorghum'!$E$1:$N$1,'Grain Sorghum'!$E286:$N286),""))))</f>
        <v>7.9045439740703856</v>
      </c>
      <c r="J60" s="11">
        <f>IF($F$1="Corn",SUMPRODUCT(Corn!$E$1:$N$1,Corn!$E287:$N287),IF($F$1="Soybeans",SUMPRODUCT(Soybeans!$E$1:$N$1,Soybeans!$E287:$N287),IF($F$1="Wheat",SUMPRODUCT(Wheat!$E$1:$N$1,Wheat!$E287:$N287),IF($F$1="Grain Sorghum",SUMPRODUCT('Grain Sorghum'!$E$1:$N$1,'Grain Sorghum'!$E287:$N287),""))))</f>
        <v>7.9548421860533303</v>
      </c>
      <c r="K60" s="11">
        <f>IF($F$1="Corn",SUMPRODUCT(Corn!$E$1:$N$1,Corn!$E288:$N288),IF($F$1="Soybeans",SUMPRODUCT(Soybeans!$E$1:$N$1,Soybeans!$E288:$N288),IF($F$1="Wheat",SUMPRODUCT(Wheat!$E$1:$N$1,Wheat!$E288:$N288),IF($F$1="Grain Sorghum",SUMPRODUCT('Grain Sorghum'!$E$1:$N$1,'Grain Sorghum'!$E288:$N288),""))))</f>
        <v>7.9123733231226607</v>
      </c>
      <c r="L60" s="11">
        <f>IF($F$1="Corn",SUMPRODUCT(Corn!$E$1:$N$1,Corn!$E289:$N289),IF($F$1="Soybeans",SUMPRODUCT(Soybeans!$E$1:$N$1,Soybeans!$E289:$N289),IF($F$1="Wheat",SUMPRODUCT(Wheat!$E$1:$N$1,Wheat!$E289:$N289),IF($F$1="Grain Sorghum",SUMPRODUCT('Grain Sorghum'!$E$1:$N$1,'Grain Sorghum'!$E289:$N289),""))))</f>
        <v>7.1527853774153476</v>
      </c>
      <c r="M60" s="11">
        <f>IF($F$1="Corn",SUMPRODUCT(Corn!$E$1:$N$1,Corn!$E290:$N290),IF($F$1="Soybeans",SUMPRODUCT(Soybeans!$E$1:$N$1,Soybeans!$E290:$N290),IF($F$1="Wheat",SUMPRODUCT(Wheat!$E$1:$N$1,Wheat!$E290:$N290),IF($F$1="Grain Sorghum",SUMPRODUCT('Grain Sorghum'!$E$1:$N$1,'Grain Sorghum'!$E290:$N290),""))))</f>
        <v>7.219929328308007</v>
      </c>
      <c r="N60" s="11">
        <f>AVERAGE(B60:M60)</f>
        <v>6.6760213729850655</v>
      </c>
      <c r="O60" s="11">
        <f t="shared" si="14"/>
        <v>5.2014247841831862</v>
      </c>
      <c r="P60" s="11">
        <f t="shared" si="15"/>
        <v>7.9548421860533303</v>
      </c>
      <c r="Q60" s="11">
        <f t="shared" si="11"/>
        <v>2.7534174018701441</v>
      </c>
      <c r="R60" s="12">
        <v>1</v>
      </c>
      <c r="S60" s="12">
        <v>1</v>
      </c>
      <c r="T60" s="12">
        <v>1</v>
      </c>
    </row>
    <row r="61" spans="1:20" x14ac:dyDescent="0.3">
      <c r="A61" t="s">
        <v>312</v>
      </c>
      <c r="B61" s="11">
        <f>IF($F$1="Corn",SUMPRODUCT(Corn!$E$1:$N$1,Corn!$E291:$N291),IF($F$1="Soybeans",SUMPRODUCT(Soybeans!$E$1:$N$1,Soybeans!$E291:$N291),IF($F$1="Wheat",SUMPRODUCT(Wheat!$E$1:$N$1,Wheat!$E291:$N291),IF($F$1="Grain Sorghum",SUMPRODUCT('Grain Sorghum'!$E$1:$N$1,'Grain Sorghum'!$E291:$N291),""))))</f>
        <v>7.5154564499360399</v>
      </c>
      <c r="C61" s="11">
        <f>IF($F$1="Corn",SUMPRODUCT(Corn!$E$1:$N$1,Corn!$E292:$N292),IF($F$1="Soybeans",SUMPRODUCT(Soybeans!$E$1:$N$1,Soybeans!$E292:$N292),IF($F$1="Wheat",SUMPRODUCT(Wheat!$E$1:$N$1,Wheat!$E292:$N292),IF($F$1="Grain Sorghum",SUMPRODUCT('Grain Sorghum'!$E$1:$N$1,'Grain Sorghum'!$E292:$N292),""))))</f>
        <v>7.636470585555033</v>
      </c>
      <c r="D61" s="11">
        <f>IF($F$1="Corn",SUMPRODUCT(Corn!$E$1:$N$1,Corn!$E293:$N293),IF($F$1="Soybeans",SUMPRODUCT(Soybeans!$E$1:$N$1,Soybeans!$E293:$N293),IF($F$1="Wheat",SUMPRODUCT(Wheat!$E$1:$N$1,Wheat!$E293:$N293),IF($F$1="Grain Sorghum",SUMPRODUCT('Grain Sorghum'!$E$1:$N$1,'Grain Sorghum'!$E293:$N293),""))))</f>
        <v>7.5913714868203614</v>
      </c>
      <c r="E61" s="11">
        <f>IF($F$1="Corn",SUMPRODUCT(Corn!$E$1:$N$1,Corn!$E294:$N294),IF($F$1="Soybeans",SUMPRODUCT(Soybeans!$E$1:$N$1,Soybeans!$E294:$N294),IF($F$1="Wheat",SUMPRODUCT(Wheat!$E$1:$N$1,Wheat!$E294:$N294),IF($F$1="Grain Sorghum",SUMPRODUCT('Grain Sorghum'!$E$1:$N$1,'Grain Sorghum'!$E294:$N294),""))))</f>
        <v>7.4099119323378977</v>
      </c>
      <c r="F61" s="11">
        <f>IF($F$1="Corn",SUMPRODUCT(Corn!$E$1:$N$1,Corn!$E295:$N295),IF($F$1="Soybeans",SUMPRODUCT(Soybeans!$E$1:$N$1,Soybeans!$E295:$N295),IF($F$1="Wheat",SUMPRODUCT(Wheat!$E$1:$N$1,Wheat!$E295:$N295),IF($F$1="Grain Sorghum",SUMPRODUCT('Grain Sorghum'!$E$1:$N$1,'Grain Sorghum'!$E295:$N295),""))))</f>
        <v>7.3697805586049565</v>
      </c>
      <c r="G61" s="11">
        <f>IF($F$1="Corn",SUMPRODUCT(Corn!$E$1:$N$1,Corn!$E296:$N296),IF($F$1="Soybeans",SUMPRODUCT(Soybeans!$E$1:$N$1,Soybeans!$E296:$N296),IF($F$1="Wheat",SUMPRODUCT(Wheat!$E$1:$N$1,Wheat!$E296:$N296),IF($F$1="Grain Sorghum",SUMPRODUCT('Grain Sorghum'!$E$1:$N$1,'Grain Sorghum'!$E296:$N296),""))))</f>
        <v>7.4355067523750096</v>
      </c>
      <c r="H61" s="11">
        <f>IF($F$1="Corn",SUMPRODUCT(Corn!$E$1:$N$1,Corn!$E297:$N297),IF($F$1="Soybeans",SUMPRODUCT(Soybeans!$E$1:$N$1,Soybeans!$E297:$N297),IF($F$1="Wheat",SUMPRODUCT(Wheat!$E$1:$N$1,Wheat!$E297:$N297),IF($F$1="Grain Sorghum",SUMPRODUCT('Grain Sorghum'!$E$1:$N$1,'Grain Sorghum'!$E297:$N297),""))))</f>
        <v>6.8830047850113187</v>
      </c>
      <c r="I61" s="11">
        <f>IF($F$1="Corn",SUMPRODUCT(Corn!$E$1:$N$1,Corn!$E298:$N298),IF($F$1="Soybeans",SUMPRODUCT(Soybeans!$E$1:$N$1,Soybeans!$E298:$N298),IF($F$1="Wheat",SUMPRODUCT(Wheat!$E$1:$N$1,Wheat!$E298:$N298),IF($F$1="Grain Sorghum",SUMPRODUCT('Grain Sorghum'!$E$1:$N$1,'Grain Sorghum'!$E298:$N298),""))))</f>
        <v>7.0641172603432958</v>
      </c>
      <c r="J61" s="11">
        <f>IF($F$1="Corn",SUMPRODUCT(Corn!$E$1:$N$1,Corn!$E299:$N299),IF($F$1="Soybeans",SUMPRODUCT(Soybeans!$E$1:$N$1,Soybeans!$E299:$N299),IF($F$1="Wheat",SUMPRODUCT(Wheat!$E$1:$N$1,Wheat!$E299:$N299),IF($F$1="Grain Sorghum",SUMPRODUCT('Grain Sorghum'!$E$1:$N$1,'Grain Sorghum'!$E299:$N299),""))))</f>
        <v>6.542922520301711</v>
      </c>
      <c r="K61" s="11">
        <f>IF($F$1="Corn",SUMPRODUCT(Corn!$E$1:$N$1,Corn!$E300:$N300),IF($F$1="Soybeans",SUMPRODUCT(Soybeans!$E$1:$N$1,Soybeans!$E300:$N300),IF($F$1="Wheat",SUMPRODUCT(Wheat!$E$1:$N$1,Wheat!$E300:$N300),IF($F$1="Grain Sorghum",SUMPRODUCT('Grain Sorghum'!$E$1:$N$1,'Grain Sorghum'!$E300:$N300),""))))</f>
        <v>6.5322050519484538</v>
      </c>
      <c r="L61" s="11">
        <f>IF($F$1="Corn",SUMPRODUCT(Corn!$E$1:$N$1,Corn!$E301:$N301),IF($F$1="Soybeans",SUMPRODUCT(Soybeans!$E$1:$N$1,Soybeans!$E301:$N301),IF($F$1="Wheat",SUMPRODUCT(Wheat!$E$1:$N$1,Wheat!$E301:$N301),IF($F$1="Grain Sorghum",SUMPRODUCT('Grain Sorghum'!$E$1:$N$1,'Grain Sorghum'!$E301:$N301),""))))</f>
        <v>5.6637639842885834</v>
      </c>
      <c r="M61" s="11">
        <f>IF($F$1="Corn",SUMPRODUCT(Corn!$E$1:$N$1,Corn!$E302:$N302),IF($F$1="Soybeans",SUMPRODUCT(Soybeans!$E$1:$N$1,Soybeans!$E302:$N302),IF($F$1="Wheat",SUMPRODUCT(Wheat!$E$1:$N$1,Wheat!$E302:$N302),IF($F$1="Grain Sorghum",SUMPRODUCT('Grain Sorghum'!$E$1:$N$1,'Grain Sorghum'!$E302:$N302),""))))</f>
        <v>5.133799606959025</v>
      </c>
      <c r="N61" s="11">
        <f>AVERAGE(B61:M61)</f>
        <v>6.898192581206807</v>
      </c>
      <c r="O61" s="11">
        <f t="shared" si="14"/>
        <v>5.133799606959025</v>
      </c>
      <c r="P61" s="11">
        <f t="shared" si="15"/>
        <v>7.636470585555033</v>
      </c>
      <c r="Q61" s="11">
        <f t="shared" si="11"/>
        <v>2.502670978596008</v>
      </c>
      <c r="R61" s="12">
        <v>1</v>
      </c>
      <c r="S61" s="12">
        <v>1</v>
      </c>
      <c r="T61" s="12">
        <v>1</v>
      </c>
    </row>
    <row r="62" spans="1:20" x14ac:dyDescent="0.3">
      <c r="A62" t="s">
        <v>313</v>
      </c>
      <c r="B62" s="11">
        <f>IF($F$1="Corn",SUMPRODUCT(Corn!$E$1:$N$1,Corn!$E303:$N303),IF($F$1="Soybeans",SUMPRODUCT(Soybeans!$E$1:$N$1,Soybeans!$E303:$N303),IF($F$1="Wheat",SUMPRODUCT(Wheat!$E$1:$N$1,Wheat!$E303:$N303),IF($F$1="Grain Sorghum",SUMPRODUCT('Grain Sorghum'!$E$1:$N$1,'Grain Sorghum'!$E303:$N303),""))))</f>
        <v>4.7170076708704043</v>
      </c>
      <c r="C62" s="11">
        <f>IF($F$1="Corn",SUMPRODUCT(Corn!$E$1:$N$1,Corn!$E304:$N304),IF($F$1="Soybeans",SUMPRODUCT(Soybeans!$E$1:$N$1,Soybeans!$E304:$N304),IF($F$1="Wheat",SUMPRODUCT(Wheat!$E$1:$N$1,Wheat!$E304:$N304),IF($F$1="Grain Sorghum",SUMPRODUCT('Grain Sorghum'!$E$1:$N$1,'Grain Sorghum'!$E304:$N304),""))))</f>
        <v>4.8232383570084441</v>
      </c>
      <c r="D62" s="11">
        <f>IF($F$1="Corn",SUMPRODUCT(Corn!$E$1:$N$1,Corn!$E305:$N305),IF($F$1="Soybeans",SUMPRODUCT(Soybeans!$E$1:$N$1,Soybeans!$E305:$N305),IF($F$1="Wheat",SUMPRODUCT(Wheat!$E$1:$N$1,Wheat!$E305:$N305),IF($F$1="Grain Sorghum",SUMPRODUCT('Grain Sorghum'!$E$1:$N$1,'Grain Sorghum'!$E305:$N305),""))))</f>
        <v>4.6395411875137809</v>
      </c>
      <c r="E62" s="11">
        <f>IF($F$1="Corn",SUMPRODUCT(Corn!$E$1:$N$1,Corn!$E306:$N306),IF($F$1="Soybeans",SUMPRODUCT(Soybeans!$E$1:$N$1,Soybeans!$E306:$N306),IF($F$1="Wheat",SUMPRODUCT(Wheat!$E$1:$N$1,Wheat!$E306:$N306),IF($F$1="Grain Sorghum",SUMPRODUCT('Grain Sorghum'!$E$1:$N$1,'Grain Sorghum'!$E306:$N306),""))))</f>
        <v>4.6301238437690353</v>
      </c>
      <c r="F62" s="11">
        <f>IF($F$1="Corn",SUMPRODUCT(Corn!$E$1:$N$1,Corn!$E307:$N307),IF($F$1="Soybeans",SUMPRODUCT(Soybeans!$E$1:$N$1,Soybeans!$E307:$N307),IF($F$1="Wheat",SUMPRODUCT(Wheat!$E$1:$N$1,Wheat!$E307:$N307),IF($F$1="Grain Sorghum",SUMPRODUCT('Grain Sorghum'!$E$1:$N$1,'Grain Sorghum'!$E307:$N307),""))))</f>
        <v>4.3841509230218652</v>
      </c>
      <c r="G62" s="11">
        <f>IF($F$1="Corn",SUMPRODUCT(Corn!$E$1:$N$1,Corn!$E308:$N308),IF($F$1="Soybeans",SUMPRODUCT(Soybeans!$E$1:$N$1,Soybeans!$E308:$N308),IF($F$1="Wheat",SUMPRODUCT(Wheat!$E$1:$N$1,Wheat!$E308:$N308),IF($F$1="Grain Sorghum",SUMPRODUCT('Grain Sorghum'!$E$1:$N$1,'Grain Sorghum'!$E308:$N308),""))))</f>
        <v>4.1031265112290898</v>
      </c>
      <c r="H62" s="11">
        <f>IF($F$1="Corn",SUMPRODUCT(Corn!$E$1:$N$1,Corn!$E309:$N309),IF($F$1="Soybeans",SUMPRODUCT(Soybeans!$E$1:$N$1,Soybeans!$E309:$N309),IF($F$1="Wheat",SUMPRODUCT(Wheat!$E$1:$N$1,Wheat!$E309:$N309),IF($F$1="Grain Sorghum",SUMPRODUCT('Grain Sorghum'!$E$1:$N$1,'Grain Sorghum'!$E309:$N309),""))))</f>
        <v>4.1330926560502403</v>
      </c>
      <c r="I62" s="11">
        <f>IF($F$1="Corn",SUMPRODUCT(Corn!$E$1:$N$1,Corn!$E310:$N310),IF($F$1="Soybeans",SUMPRODUCT(Soybeans!$E$1:$N$1,Soybeans!$E310:$N310),IF($F$1="Wheat",SUMPRODUCT(Wheat!$E$1:$N$1,Wheat!$E310:$N310),IF($F$1="Grain Sorghum",SUMPRODUCT('Grain Sorghum'!$E$1:$N$1,'Grain Sorghum'!$E310:$N310),""))))</f>
        <v>4.2123795101814343</v>
      </c>
      <c r="J62" s="11">
        <f>IF($F$1="Corn",SUMPRODUCT(Corn!$E$1:$N$1,Corn!$E311:$N311),IF($F$1="Soybeans",SUMPRODUCT(Soybeans!$E$1:$N$1,Soybeans!$E311:$N311),IF($F$1="Wheat",SUMPRODUCT(Wheat!$E$1:$N$1,Wheat!$E311:$N311),IF($F$1="Grain Sorghum",SUMPRODUCT('Grain Sorghum'!$E$1:$N$1,'Grain Sorghum'!$E311:$N311),""))))</f>
        <v>4.4673302457660355</v>
      </c>
      <c r="K62" s="11">
        <f>IF($F$1="Corn",SUMPRODUCT(Corn!$E$1:$N$1,Corn!$E312:$N312),IF($F$1="Soybeans",SUMPRODUCT(Soybeans!$E$1:$N$1,Soybeans!$E312:$N312),IF($F$1="Wheat",SUMPRODUCT(Wheat!$E$1:$N$1,Wheat!$E312:$N312),IF($F$1="Grain Sorghum",SUMPRODUCT('Grain Sorghum'!$E$1:$N$1,'Grain Sorghum'!$E312:$N312),""))))</f>
        <v>3.9681514654498566</v>
      </c>
      <c r="L62" s="11">
        <f>IF($F$1="Corn",SUMPRODUCT(Corn!$E$1:$N$1,Corn!$E313:$N313),IF($F$1="Soybeans",SUMPRODUCT(Soybeans!$E$1:$N$1,Soybeans!$E313:$N313),IF($F$1="Wheat",SUMPRODUCT(Wheat!$E$1:$N$1,Wheat!$E313:$N313),IF($F$1="Grain Sorghum",SUMPRODUCT('Grain Sorghum'!$E$1:$N$1,'Grain Sorghum'!$E313:$N313),""))))</f>
        <v>4.0598361992478624</v>
      </c>
      <c r="M62" s="11">
        <f>IF($F$1="Corn",SUMPRODUCT(Corn!$E$1:$N$1,Corn!$E314:$N314),IF($F$1="Soybeans",SUMPRODUCT(Soybeans!$E$1:$N$1,Soybeans!$E314:$N314),IF($F$1="Wheat",SUMPRODUCT(Wheat!$E$1:$N$1,Wheat!$E314:$N314),IF($F$1="Grain Sorghum",SUMPRODUCT('Grain Sorghum'!$E$1:$N$1,'Grain Sorghum'!$E314:$N314),""))))</f>
        <v>3.8762948758905122</v>
      </c>
      <c r="N62" s="11">
        <f>AVERAGE(B62:M62)</f>
        <v>4.3345227871665468</v>
      </c>
      <c r="O62" s="11">
        <f t="shared" si="14"/>
        <v>3.8762948758905122</v>
      </c>
      <c r="P62" s="11">
        <f t="shared" si="15"/>
        <v>4.8232383570084441</v>
      </c>
      <c r="Q62" s="11">
        <f t="shared" si="11"/>
        <v>0.94694348111793181</v>
      </c>
      <c r="R62" s="12">
        <v>1</v>
      </c>
      <c r="S62" s="12">
        <v>1</v>
      </c>
      <c r="T62" s="12">
        <v>1</v>
      </c>
    </row>
    <row r="63" spans="1:20" x14ac:dyDescent="0.3">
      <c r="A63" t="s">
        <v>314</v>
      </c>
      <c r="B63" s="11">
        <f>IF($F$1="Corn",SUMPRODUCT(Corn!$E$1:$N$1,Corn!$E315:$N315),IF($F$1="Soybeans",SUMPRODUCT(Soybeans!$E$1:$N$1,Soybeans!$E315:$N315),IF($F$1="Wheat",SUMPRODUCT(Wheat!$E$1:$N$1,Wheat!$E315:$N315),IF($F$1="Grain Sorghum",SUMPRODUCT('Grain Sorghum'!$E$1:$N$1,'Grain Sorghum'!$E315:$N315),""))))</f>
        <v>3.9995433928702337</v>
      </c>
      <c r="C63" s="11">
        <f>IF($F$1="Corn",SUMPRODUCT(Corn!$E$1:$N$1,Corn!$E316:$N316),IF($F$1="Soybeans",SUMPRODUCT(Soybeans!$E$1:$N$1,Soybeans!$E316:$N316),IF($F$1="Wheat",SUMPRODUCT(Wheat!$E$1:$N$1,Wheat!$E316:$N316),IF($F$1="Grain Sorghum",SUMPRODUCT('Grain Sorghum'!$E$1:$N$1,'Grain Sorghum'!$E316:$N316),""))))</f>
        <v>4.0625886513361467</v>
      </c>
      <c r="D63" s="11">
        <f>IF($F$1="Corn",SUMPRODUCT(Corn!$E$1:$N$1,Corn!$E317:$N317),IF($F$1="Soybeans",SUMPRODUCT(Soybeans!$E$1:$N$1,Soybeans!$E317:$N317),IF($F$1="Wheat",SUMPRODUCT(Wheat!$E$1:$N$1,Wheat!$E317:$N317),IF($F$1="Grain Sorghum",SUMPRODUCT('Grain Sorghum'!$E$1:$N$1,'Grain Sorghum'!$E317:$N317),""))))</f>
        <v>4.170056004989652</v>
      </c>
      <c r="E63" s="11">
        <f>IF($F$1="Corn",SUMPRODUCT(Corn!$E$1:$N$1,Corn!$E318:$N318),IF($F$1="Soybeans",SUMPRODUCT(Soybeans!$E$1:$N$1,Soybeans!$E318:$N318),IF($F$1="Wheat",SUMPRODUCT(Wheat!$E$1:$N$1,Wheat!$E318:$N318),IF($F$1="Grain Sorghum",SUMPRODUCT('Grain Sorghum'!$E$1:$N$1,'Grain Sorghum'!$E318:$N318),""))))</f>
        <v>4.2534609290087859</v>
      </c>
      <c r="F63" s="11">
        <f>IF($F$1="Corn",SUMPRODUCT(Corn!$E$1:$N$1,Corn!$E319:$N319),IF($F$1="Soybeans",SUMPRODUCT(Soybeans!$E$1:$N$1,Soybeans!$E319:$N319),IF($F$1="Wheat",SUMPRODUCT(Wheat!$E$1:$N$1,Wheat!$E319:$N319),IF($F$1="Grain Sorghum",SUMPRODUCT('Grain Sorghum'!$E$1:$N$1,'Grain Sorghum'!$E319:$N319),""))))</f>
        <v>4.5186207591980203</v>
      </c>
      <c r="G63" s="11">
        <f>IF($F$1="Corn",SUMPRODUCT(Corn!$E$1:$N$1,Corn!$E320:$N320),IF($F$1="Soybeans",SUMPRODUCT(Soybeans!$E$1:$N$1,Soybeans!$E320:$N320),IF($F$1="Wheat",SUMPRODUCT(Wheat!$E$1:$N$1,Wheat!$E320:$N320),IF($F$1="Grain Sorghum",SUMPRODUCT('Grain Sorghum'!$E$1:$N$1,'Grain Sorghum'!$E320:$N320),""))))</f>
        <v>4.6311226025757382</v>
      </c>
      <c r="H63" s="11">
        <f>IF($F$1="Corn",SUMPRODUCT(Corn!$E$1:$N$1,Corn!$E321:$N321),IF($F$1="Soybeans",SUMPRODUCT(Soybeans!$E$1:$N$1,Soybeans!$E321:$N321),IF($F$1="Wheat",SUMPRODUCT(Wheat!$E$1:$N$1,Wheat!$E321:$N321),IF($F$1="Grain Sorghum",SUMPRODUCT('Grain Sorghum'!$E$1:$N$1,'Grain Sorghum'!$E321:$N321),""))))</f>
        <v>4.2121672396499426</v>
      </c>
      <c r="I63" s="11">
        <f>IF($F$1="Corn",SUMPRODUCT(Corn!$E$1:$N$1,Corn!$E322:$N322),IF($F$1="Soybeans",SUMPRODUCT(Soybeans!$E$1:$N$1,Soybeans!$E322:$N322),IF($F$1="Wheat",SUMPRODUCT(Wheat!$E$1:$N$1,Wheat!$E322:$N322),IF($F$1="Grain Sorghum",SUMPRODUCT('Grain Sorghum'!$E$1:$N$1,'Grain Sorghum'!$E322:$N322),""))))</f>
        <v>4.3879328050666091</v>
      </c>
      <c r="J63" s="11">
        <f>IF($F$1="Corn",SUMPRODUCT(Corn!$E$1:$N$1,Corn!$E323:$N323),IF($F$1="Soybeans",SUMPRODUCT(Soybeans!$E$1:$N$1,Soybeans!$E323:$N323),IF($F$1="Wheat",SUMPRODUCT(Wheat!$E$1:$N$1,Wheat!$E323:$N323),IF($F$1="Grain Sorghum",SUMPRODUCT('Grain Sorghum'!$E$1:$N$1,'Grain Sorghum'!$E323:$N323),""))))</f>
        <v>4.1575167246290912</v>
      </c>
      <c r="K63" s="11">
        <f>IF($F$1="Corn",SUMPRODUCT(Corn!$E$1:$N$1,Corn!$E324:$N324),IF($F$1="Soybeans",SUMPRODUCT(Soybeans!$E$1:$N$1,Soybeans!$E324:$N324),IF($F$1="Wheat",SUMPRODUCT(Wheat!$E$1:$N$1,Wheat!$E324:$N324),IF($F$1="Grain Sorghum",SUMPRODUCT('Grain Sorghum'!$E$1:$N$1,'Grain Sorghum'!$E324:$N324),""))))</f>
        <v>3.9569673831742342</v>
      </c>
      <c r="L63" s="11">
        <f>IF($F$1="Corn",SUMPRODUCT(Corn!$E$1:$N$1,Corn!$E325:$N325),IF($F$1="Soybeans",SUMPRODUCT(Soybeans!$E$1:$N$1,Soybeans!$E325:$N325),IF($F$1="Wheat",SUMPRODUCT(Wheat!$E$1:$N$1,Wheat!$E325:$N325),IF($F$1="Grain Sorghum",SUMPRODUCT('Grain Sorghum'!$E$1:$N$1,'Grain Sorghum'!$E325:$N325),""))))</f>
        <v>3.7693428634287236</v>
      </c>
      <c r="M63" s="11">
        <f>IF($F$1="Corn",SUMPRODUCT(Corn!$E$1:$N$1,Corn!$E326:$N326),IF($F$1="Soybeans",SUMPRODUCT(Soybeans!$E$1:$N$1,Soybeans!$E326:$N326),IF($F$1="Wheat",SUMPRODUCT(Wheat!$E$1:$N$1,Wheat!$E326:$N326),IF($F$1="Grain Sorghum",SUMPRODUCT('Grain Sorghum'!$E$1:$N$1,'Grain Sorghum'!$E326:$N326),""))))</f>
        <v>3.5684741640383479</v>
      </c>
      <c r="N63" s="11">
        <f>AVERAGE(B63:M63)</f>
        <v>4.1406494599971273</v>
      </c>
      <c r="O63" s="11">
        <f t="shared" si="14"/>
        <v>3.5684741640383479</v>
      </c>
      <c r="P63" s="11">
        <f t="shared" si="15"/>
        <v>4.6311226025757382</v>
      </c>
      <c r="Q63" s="11">
        <f t="shared" si="11"/>
        <v>1.0626484385373902</v>
      </c>
      <c r="R63" s="12">
        <v>1</v>
      </c>
      <c r="S63" s="12">
        <v>1</v>
      </c>
      <c r="T63" s="12">
        <v>1</v>
      </c>
    </row>
    <row r="64" spans="1:20" x14ac:dyDescent="0.3">
      <c r="B64" s="11"/>
      <c r="R64">
        <f>SUM(R38:R63)</f>
        <v>5</v>
      </c>
      <c r="S64">
        <f>SUM(S38:S63)</f>
        <v>10</v>
      </c>
      <c r="T64">
        <f>SUM(T38:T63)</f>
        <v>15</v>
      </c>
    </row>
    <row r="65" spans="1:20" ht="18" x14ac:dyDescent="0.35">
      <c r="A65" s="107" t="s">
        <v>261</v>
      </c>
      <c r="B65" s="107"/>
      <c r="C65" s="106" t="str">
        <f>C35</f>
        <v>State</v>
      </c>
      <c r="D65" s="106"/>
      <c r="E65" s="13" t="s">
        <v>259</v>
      </c>
      <c r="F65" s="13" t="str">
        <f>F35</f>
        <v>Corn</v>
      </c>
    </row>
    <row r="66" spans="1:20" x14ac:dyDescent="0.3">
      <c r="B66" s="11"/>
    </row>
    <row r="67" spans="1:20" x14ac:dyDescent="0.3">
      <c r="A67" t="s">
        <v>0</v>
      </c>
      <c r="B67" t="str">
        <f>IF($F$1="Wheat","June","September")</f>
        <v>September</v>
      </c>
      <c r="C67" t="str">
        <f>IF($F$1="Wheat","July","October")</f>
        <v>October</v>
      </c>
      <c r="D67" t="str">
        <f>IF($F$1="Wheat","August","November")</f>
        <v>November</v>
      </c>
      <c r="E67" t="str">
        <f>IF($F$1="Wheat","September","December")</f>
        <v>December</v>
      </c>
      <c r="F67" t="str">
        <f>IF($F$1="Wheat","October","January")</f>
        <v>January</v>
      </c>
      <c r="G67" t="str">
        <f>IF($F$1="Wheat","November","February")</f>
        <v>February</v>
      </c>
      <c r="H67" t="str">
        <f>IF($F$1="Wheat","December","March")</f>
        <v>March</v>
      </c>
      <c r="I67" t="str">
        <f>IF($F$1="Wheat","January","April")</f>
        <v>April</v>
      </c>
      <c r="J67" t="str">
        <f>IF($F$1="Wheat","February","May")</f>
        <v>May</v>
      </c>
      <c r="K67" t="str">
        <f>IF($F$1="Wheat","March","June")</f>
        <v>June</v>
      </c>
      <c r="L67" t="str">
        <f>IF($F$1="Wheat","April","July")</f>
        <v>July</v>
      </c>
      <c r="M67" t="str">
        <f>IF($F$1="Wheat","May","August")</f>
        <v>August</v>
      </c>
      <c r="N67" t="s">
        <v>234</v>
      </c>
      <c r="O67" t="s">
        <v>235</v>
      </c>
      <c r="P67" t="s">
        <v>236</v>
      </c>
      <c r="Q67" t="s">
        <v>237</v>
      </c>
      <c r="R67" t="s">
        <v>256</v>
      </c>
      <c r="S67" t="s">
        <v>257</v>
      </c>
      <c r="T67" t="s">
        <v>258</v>
      </c>
    </row>
    <row r="68" spans="1:20" x14ac:dyDescent="0.3">
      <c r="A68" t="s">
        <v>16</v>
      </c>
      <c r="B68" s="20">
        <f t="shared" ref="B68:M68" si="16">B38/$N$38</f>
        <v>0.95549071615083447</v>
      </c>
      <c r="C68" s="20">
        <f t="shared" si="16"/>
        <v>0.90928442456785175</v>
      </c>
      <c r="D68" s="20">
        <f t="shared" si="16"/>
        <v>0.92571302122082144</v>
      </c>
      <c r="E68" s="20">
        <f t="shared" si="16"/>
        <v>0.93964739087973914</v>
      </c>
      <c r="F68" s="20">
        <f t="shared" si="16"/>
        <v>1.007173771942441</v>
      </c>
      <c r="G68" s="20">
        <f t="shared" si="16"/>
        <v>1.0592601595236293</v>
      </c>
      <c r="H68" s="20">
        <f t="shared" si="16"/>
        <v>1.0992240129839204</v>
      </c>
      <c r="I68" s="20">
        <f t="shared" si="16"/>
        <v>1.1077552870814751</v>
      </c>
      <c r="J68" s="20">
        <f t="shared" si="16"/>
        <v>1.1523653243984846</v>
      </c>
      <c r="K68" s="20">
        <f t="shared" si="16"/>
        <v>1.0353991513492213</v>
      </c>
      <c r="L68" s="20">
        <f t="shared" si="16"/>
        <v>0.93035119738744498</v>
      </c>
      <c r="M68" s="20">
        <f t="shared" si="16"/>
        <v>0.87833554251413792</v>
      </c>
      <c r="N68" s="20">
        <f t="shared" ref="N68:N85" si="17">AVERAGE(B68:M68)</f>
        <v>1.0000000000000002</v>
      </c>
      <c r="O68" s="20">
        <f t="shared" ref="O68:O82" si="18">MIN(B68:M68)</f>
        <v>0.87833554251413792</v>
      </c>
      <c r="P68" s="20">
        <f t="shared" ref="P68:P84" si="19">MAX(B68:M68)</f>
        <v>1.1523653243984846</v>
      </c>
      <c r="Q68" s="20">
        <f t="shared" ref="Q68:Q84" si="20">P68-O68</f>
        <v>0.27402978188434668</v>
      </c>
      <c r="R68">
        <f>R38</f>
        <v>0</v>
      </c>
      <c r="S68">
        <f>S38</f>
        <v>0</v>
      </c>
      <c r="T68">
        <f>T38</f>
        <v>0</v>
      </c>
    </row>
    <row r="69" spans="1:20" x14ac:dyDescent="0.3">
      <c r="A69" t="s">
        <v>18</v>
      </c>
      <c r="B69" s="20">
        <f t="shared" ref="B69:M69" si="21">B39/$N$39</f>
        <v>0.83326246183695518</v>
      </c>
      <c r="C69" s="20">
        <f t="shared" si="21"/>
        <v>0.94904971742749689</v>
      </c>
      <c r="D69" s="20">
        <f t="shared" si="21"/>
        <v>1.0233662187403558</v>
      </c>
      <c r="E69" s="20">
        <f t="shared" si="21"/>
        <v>1.0602211637973931</v>
      </c>
      <c r="F69" s="20">
        <f t="shared" si="21"/>
        <v>1.0630574199023628</v>
      </c>
      <c r="G69" s="20">
        <f t="shared" si="21"/>
        <v>1.0443704251109622</v>
      </c>
      <c r="H69" s="20">
        <f t="shared" si="21"/>
        <v>1.0275688355568291</v>
      </c>
      <c r="I69" s="20">
        <f t="shared" si="21"/>
        <v>1.0114168704350943</v>
      </c>
      <c r="J69" s="20">
        <f t="shared" si="21"/>
        <v>0.94774694670654946</v>
      </c>
      <c r="K69" s="20">
        <f t="shared" si="21"/>
        <v>0.95322514246034828</v>
      </c>
      <c r="L69" s="20">
        <f t="shared" si="21"/>
        <v>1.0378369617237622</v>
      </c>
      <c r="M69" s="20">
        <f t="shared" si="21"/>
        <v>1.0488778363018889</v>
      </c>
      <c r="N69" s="20">
        <f t="shared" si="17"/>
        <v>1.0000000000000002</v>
      </c>
      <c r="O69" s="20">
        <f t="shared" si="18"/>
        <v>0.83326246183695518</v>
      </c>
      <c r="P69" s="20">
        <f t="shared" si="19"/>
        <v>1.0630574199023628</v>
      </c>
      <c r="Q69" s="20">
        <f t="shared" si="20"/>
        <v>0.22979495806540762</v>
      </c>
      <c r="R69">
        <f>R39</f>
        <v>0</v>
      </c>
      <c r="S69">
        <f>S39</f>
        <v>0</v>
      </c>
      <c r="T69">
        <f>T39</f>
        <v>0</v>
      </c>
    </row>
    <row r="70" spans="1:20" x14ac:dyDescent="0.3">
      <c r="A70" t="s">
        <v>20</v>
      </c>
      <c r="B70" s="20">
        <f t="shared" ref="B70:M70" si="22">B40/$N$40</f>
        <v>0.9820019903012619</v>
      </c>
      <c r="C70" s="20">
        <f t="shared" si="22"/>
        <v>0.95743181950494705</v>
      </c>
      <c r="D70" s="20">
        <f t="shared" si="22"/>
        <v>0.95683327290403941</v>
      </c>
      <c r="E70" s="20">
        <f t="shared" si="22"/>
        <v>0.97737955622677886</v>
      </c>
      <c r="F70" s="20">
        <f t="shared" si="22"/>
        <v>0.96929192370223261</v>
      </c>
      <c r="G70" s="20">
        <f t="shared" si="22"/>
        <v>0.95764679396109142</v>
      </c>
      <c r="H70" s="20">
        <f t="shared" si="22"/>
        <v>0.9553556820167749</v>
      </c>
      <c r="I70" s="20">
        <f t="shared" si="22"/>
        <v>0.93050811331173278</v>
      </c>
      <c r="J70" s="20">
        <f t="shared" si="22"/>
        <v>0.95900165738678811</v>
      </c>
      <c r="K70" s="20">
        <f t="shared" si="22"/>
        <v>0.99088874762029477</v>
      </c>
      <c r="L70" s="20">
        <f t="shared" si="22"/>
        <v>1.1040123384551006</v>
      </c>
      <c r="M70" s="20">
        <f t="shared" si="22"/>
        <v>1.2596481046089569</v>
      </c>
      <c r="N70" s="20">
        <f t="shared" si="17"/>
        <v>0.99999999999999989</v>
      </c>
      <c r="O70" s="20">
        <f t="shared" si="18"/>
        <v>0.93050811331173278</v>
      </c>
      <c r="P70" s="20">
        <f t="shared" si="19"/>
        <v>1.2596481046089569</v>
      </c>
      <c r="Q70" s="20">
        <f t="shared" si="20"/>
        <v>0.32913999129722415</v>
      </c>
      <c r="R70">
        <f>R40</f>
        <v>0</v>
      </c>
      <c r="S70">
        <f>S40</f>
        <v>0</v>
      </c>
      <c r="T70">
        <f>T40</f>
        <v>0</v>
      </c>
    </row>
    <row r="71" spans="1:20" x14ac:dyDescent="0.3">
      <c r="A71" t="s">
        <v>22</v>
      </c>
      <c r="B71" s="20">
        <f t="shared" ref="B71:M71" si="23">B41/$N$41</f>
        <v>1.1232156632697985</v>
      </c>
      <c r="C71" s="20">
        <f t="shared" si="23"/>
        <v>1.0560586627290522</v>
      </c>
      <c r="D71" s="20">
        <f t="shared" si="23"/>
        <v>1.0356354848271401</v>
      </c>
      <c r="E71" s="20">
        <f t="shared" si="23"/>
        <v>1.0138770491107845</v>
      </c>
      <c r="F71" s="20">
        <f t="shared" si="23"/>
        <v>0.99592938115017404</v>
      </c>
      <c r="G71" s="20">
        <f t="shared" si="23"/>
        <v>0.99747618116309833</v>
      </c>
      <c r="H71" s="20">
        <f t="shared" si="23"/>
        <v>0.97634255210351351</v>
      </c>
      <c r="I71" s="20">
        <f t="shared" si="23"/>
        <v>0.99414994600682649</v>
      </c>
      <c r="J71" s="20">
        <f t="shared" si="23"/>
        <v>1.0084974347799067</v>
      </c>
      <c r="K71" s="20">
        <f t="shared" si="23"/>
        <v>0.98682364838540704</v>
      </c>
      <c r="L71" s="20">
        <f t="shared" si="23"/>
        <v>0.89019181114781609</v>
      </c>
      <c r="M71" s="20">
        <f t="shared" si="23"/>
        <v>0.92180218532648295</v>
      </c>
      <c r="N71" s="20">
        <f t="shared" si="17"/>
        <v>1</v>
      </c>
      <c r="O71" s="20">
        <f t="shared" si="18"/>
        <v>0.89019181114781609</v>
      </c>
      <c r="P71" s="20">
        <f t="shared" si="19"/>
        <v>1.1232156632697985</v>
      </c>
      <c r="Q71" s="20">
        <f t="shared" si="20"/>
        <v>0.2330238521219824</v>
      </c>
      <c r="R71">
        <f>R41</f>
        <v>0</v>
      </c>
      <c r="S71">
        <f>S41</f>
        <v>0</v>
      </c>
      <c r="T71">
        <f>T41</f>
        <v>0</v>
      </c>
    </row>
    <row r="72" spans="1:20" x14ac:dyDescent="0.3">
      <c r="A72" t="s">
        <v>24</v>
      </c>
      <c r="B72" s="20">
        <f t="shared" ref="B72:M72" si="24">B42/$N$42</f>
        <v>0.87819988987983932</v>
      </c>
      <c r="C72" s="20">
        <f t="shared" si="24"/>
        <v>0.85558782643823905</v>
      </c>
      <c r="D72" s="20">
        <f t="shared" si="24"/>
        <v>0.91244015856433924</v>
      </c>
      <c r="E72" s="20">
        <f t="shared" si="24"/>
        <v>0.94715825873605886</v>
      </c>
      <c r="F72" s="20">
        <f t="shared" si="24"/>
        <v>1.0089076921399953</v>
      </c>
      <c r="G72" s="20">
        <f t="shared" si="24"/>
        <v>1.06346011406519</v>
      </c>
      <c r="H72" s="20">
        <f t="shared" si="24"/>
        <v>1.1438684156656431</v>
      </c>
      <c r="I72" s="20">
        <f t="shared" si="24"/>
        <v>1.1760083728902178</v>
      </c>
      <c r="J72" s="20">
        <f t="shared" si="24"/>
        <v>1.1338803307127874</v>
      </c>
      <c r="K72" s="20">
        <f t="shared" si="24"/>
        <v>1.0915129829373389</v>
      </c>
      <c r="L72" s="20">
        <f t="shared" si="24"/>
        <v>0.91962281038342097</v>
      </c>
      <c r="M72" s="20">
        <f t="shared" si="24"/>
        <v>0.86935314758693172</v>
      </c>
      <c r="N72" s="20">
        <f t="shared" si="17"/>
        <v>1.0000000000000002</v>
      </c>
      <c r="O72" s="20">
        <f t="shared" si="18"/>
        <v>0.85558782643823905</v>
      </c>
      <c r="P72" s="20">
        <f t="shared" si="19"/>
        <v>1.1760083728902178</v>
      </c>
      <c r="Q72" s="20">
        <f t="shared" si="20"/>
        <v>0.3204205464519787</v>
      </c>
      <c r="R72">
        <f>R42</f>
        <v>0</v>
      </c>
      <c r="S72">
        <f>S42</f>
        <v>0</v>
      </c>
      <c r="T72">
        <f>T42</f>
        <v>0</v>
      </c>
    </row>
    <row r="73" spans="1:20" x14ac:dyDescent="0.3">
      <c r="A73" t="s">
        <v>26</v>
      </c>
      <c r="B73" s="20">
        <f t="shared" ref="B73:M73" si="25">B43/$N$43</f>
        <v>1.0842268340598991</v>
      </c>
      <c r="C73" s="20">
        <f t="shared" si="25"/>
        <v>0.98935321522800246</v>
      </c>
      <c r="D73" s="20">
        <f t="shared" si="25"/>
        <v>0.97378899155117138</v>
      </c>
      <c r="E73" s="20">
        <f t="shared" si="25"/>
        <v>0.9578589630284392</v>
      </c>
      <c r="F73" s="20">
        <f t="shared" si="25"/>
        <v>0.9462118074614041</v>
      </c>
      <c r="G73" s="20">
        <f t="shared" si="25"/>
        <v>0.9515959925071138</v>
      </c>
      <c r="H73" s="20">
        <f t="shared" si="25"/>
        <v>1.0104162716137408</v>
      </c>
      <c r="I73" s="20">
        <f t="shared" si="25"/>
        <v>0.97197222517356507</v>
      </c>
      <c r="J73" s="20">
        <f t="shared" si="25"/>
        <v>0.9727075992774501</v>
      </c>
      <c r="K73" s="20">
        <f t="shared" si="25"/>
        <v>1.0423321261962801</v>
      </c>
      <c r="L73" s="20">
        <f t="shared" si="25"/>
        <v>1.1081994816064773</v>
      </c>
      <c r="M73" s="20">
        <f t="shared" si="25"/>
        <v>0.99133649229645648</v>
      </c>
      <c r="N73" s="20">
        <f t="shared" si="17"/>
        <v>1.0000000000000002</v>
      </c>
      <c r="O73" s="20">
        <f t="shared" si="18"/>
        <v>0.9462118074614041</v>
      </c>
      <c r="P73" s="20">
        <f t="shared" si="19"/>
        <v>1.1081994816064773</v>
      </c>
      <c r="Q73" s="20">
        <f t="shared" si="20"/>
        <v>0.1619876741450732</v>
      </c>
      <c r="R73">
        <f>R43</f>
        <v>0</v>
      </c>
      <c r="S73">
        <f>S43</f>
        <v>0</v>
      </c>
      <c r="T73">
        <f>T43</f>
        <v>0</v>
      </c>
    </row>
    <row r="74" spans="1:20" x14ac:dyDescent="0.3">
      <c r="A74" t="s">
        <v>28</v>
      </c>
      <c r="B74" s="20">
        <f t="shared" ref="B74:M74" si="26">B44/$N$44</f>
        <v>0.89295144193469378</v>
      </c>
      <c r="C74" s="20">
        <f t="shared" si="26"/>
        <v>0.87399982836864043</v>
      </c>
      <c r="D74" s="20">
        <f t="shared" si="26"/>
        <v>0.850404903545525</v>
      </c>
      <c r="E74" s="20">
        <f t="shared" si="26"/>
        <v>0.91206930417124543</v>
      </c>
      <c r="F74" s="20">
        <f t="shared" si="26"/>
        <v>0.95677381093660363</v>
      </c>
      <c r="G74" s="20">
        <f t="shared" si="26"/>
        <v>0.99913939951315689</v>
      </c>
      <c r="H74" s="20">
        <f t="shared" si="26"/>
        <v>0.9983240689668802</v>
      </c>
      <c r="I74" s="20">
        <f t="shared" si="26"/>
        <v>1.0644876333673103</v>
      </c>
      <c r="J74" s="20">
        <f t="shared" si="26"/>
        <v>1.1087384545798131</v>
      </c>
      <c r="K74" s="20">
        <f t="shared" si="26"/>
        <v>1.0819436380333274</v>
      </c>
      <c r="L74" s="20">
        <f t="shared" si="26"/>
        <v>1.1537399277772242</v>
      </c>
      <c r="M74" s="20">
        <f t="shared" si="26"/>
        <v>1.1074275888055802</v>
      </c>
      <c r="N74" s="20">
        <f t="shared" si="17"/>
        <v>0.99999999999999989</v>
      </c>
      <c r="O74" s="20">
        <f t="shared" si="18"/>
        <v>0.850404903545525</v>
      </c>
      <c r="P74" s="20">
        <f t="shared" si="19"/>
        <v>1.1537399277772242</v>
      </c>
      <c r="Q74" s="20">
        <f t="shared" si="20"/>
        <v>0.30333502423169922</v>
      </c>
      <c r="R74">
        <f>R44</f>
        <v>0</v>
      </c>
      <c r="S74">
        <f>S44</f>
        <v>0</v>
      </c>
      <c r="T74">
        <f>T44</f>
        <v>0</v>
      </c>
    </row>
    <row r="75" spans="1:20" x14ac:dyDescent="0.3">
      <c r="A75" t="s">
        <v>30</v>
      </c>
      <c r="B75" s="20">
        <f t="shared" ref="B75:M75" si="27">B45/$N$45</f>
        <v>0.66094235290318171</v>
      </c>
      <c r="C75" s="20">
        <f t="shared" si="27"/>
        <v>0.84686433189482035</v>
      </c>
      <c r="D75" s="20">
        <f t="shared" si="27"/>
        <v>1.0194352817947023</v>
      </c>
      <c r="E75" s="20">
        <f t="shared" si="27"/>
        <v>1.0233172226964433</v>
      </c>
      <c r="F75" s="20">
        <f t="shared" si="27"/>
        <v>1.0901260723528758</v>
      </c>
      <c r="G75" s="20">
        <f t="shared" si="27"/>
        <v>1.1683692706756301</v>
      </c>
      <c r="H75" s="20">
        <f t="shared" si="27"/>
        <v>1.1289913418764927</v>
      </c>
      <c r="I75" s="20">
        <f t="shared" si="27"/>
        <v>1.0114187591737183</v>
      </c>
      <c r="J75" s="20">
        <f t="shared" si="27"/>
        <v>1.0519802813161703</v>
      </c>
      <c r="K75" s="20">
        <f t="shared" si="27"/>
        <v>1.1001268004820102</v>
      </c>
      <c r="L75" s="20">
        <f t="shared" si="27"/>
        <v>0.94250709645603759</v>
      </c>
      <c r="M75" s="20">
        <f t="shared" si="27"/>
        <v>0.9559211883779184</v>
      </c>
      <c r="N75" s="20">
        <f t="shared" si="17"/>
        <v>1</v>
      </c>
      <c r="O75" s="20">
        <f t="shared" si="18"/>
        <v>0.66094235290318171</v>
      </c>
      <c r="P75" s="20">
        <f t="shared" si="19"/>
        <v>1.1683692706756301</v>
      </c>
      <c r="Q75" s="20">
        <f t="shared" si="20"/>
        <v>0.50742691777244842</v>
      </c>
      <c r="R75">
        <f>R45</f>
        <v>0</v>
      </c>
      <c r="S75">
        <f>S45</f>
        <v>0</v>
      </c>
      <c r="T75">
        <f>T45</f>
        <v>0</v>
      </c>
    </row>
    <row r="76" spans="1:20" x14ac:dyDescent="0.3">
      <c r="A76" t="s">
        <v>32</v>
      </c>
      <c r="B76" s="20">
        <f t="shared" ref="B76:M76" si="28">B46/$N$46</f>
        <v>0.69429304925614688</v>
      </c>
      <c r="C76" s="20">
        <f t="shared" si="28"/>
        <v>0.68619422950469078</v>
      </c>
      <c r="D76" s="20">
        <f t="shared" si="28"/>
        <v>0.75245318675000283</v>
      </c>
      <c r="E76" s="20">
        <f t="shared" si="28"/>
        <v>0.83213053735777798</v>
      </c>
      <c r="F76" s="20">
        <f t="shared" si="28"/>
        <v>0.94078563011909855</v>
      </c>
      <c r="G76" s="20">
        <f t="shared" si="28"/>
        <v>1.0107536714595571</v>
      </c>
      <c r="H76" s="20">
        <f t="shared" si="28"/>
        <v>1.0786190398976059</v>
      </c>
      <c r="I76" s="20">
        <f t="shared" si="28"/>
        <v>1.1699899627047141</v>
      </c>
      <c r="J76" s="20">
        <f t="shared" si="28"/>
        <v>1.1609381558772736</v>
      </c>
      <c r="K76" s="20">
        <f t="shared" si="28"/>
        <v>1.3603454013270044</v>
      </c>
      <c r="L76" s="20">
        <f t="shared" si="28"/>
        <v>1.2599086721003894</v>
      </c>
      <c r="M76" s="20">
        <f t="shared" si="28"/>
        <v>1.0535884636457389</v>
      </c>
      <c r="N76" s="20">
        <f t="shared" si="17"/>
        <v>1</v>
      </c>
      <c r="O76" s="20">
        <f t="shared" si="18"/>
        <v>0.68619422950469078</v>
      </c>
      <c r="P76" s="20">
        <f t="shared" si="19"/>
        <v>1.3603454013270044</v>
      </c>
      <c r="Q76" s="20">
        <f t="shared" si="20"/>
        <v>0.67415117182231366</v>
      </c>
      <c r="R76">
        <f>R46</f>
        <v>0</v>
      </c>
      <c r="S76">
        <f>S46</f>
        <v>0</v>
      </c>
      <c r="T76">
        <f>T46</f>
        <v>0</v>
      </c>
    </row>
    <row r="77" spans="1:20" x14ac:dyDescent="0.3">
      <c r="A77" t="s">
        <v>34</v>
      </c>
      <c r="B77" s="20">
        <f t="shared" ref="B77:M77" si="29">B47/$N$47</f>
        <v>1.4165040403264979</v>
      </c>
      <c r="C77" s="20">
        <f t="shared" si="29"/>
        <v>1.065456515366306</v>
      </c>
      <c r="D77" s="20">
        <f t="shared" si="29"/>
        <v>0.95169558114188191</v>
      </c>
      <c r="E77" s="20">
        <f t="shared" si="29"/>
        <v>0.93968080986482816</v>
      </c>
      <c r="F77" s="20">
        <f t="shared" si="29"/>
        <v>0.99178097105100682</v>
      </c>
      <c r="G77" s="20">
        <f t="shared" si="29"/>
        <v>0.92170524884528615</v>
      </c>
      <c r="H77" s="20">
        <f t="shared" si="29"/>
        <v>0.95993680941550208</v>
      </c>
      <c r="I77" s="20">
        <f t="shared" si="29"/>
        <v>1.0007526788592531</v>
      </c>
      <c r="J77" s="20">
        <f t="shared" si="29"/>
        <v>1.0771434294013682</v>
      </c>
      <c r="K77" s="20">
        <f t="shared" si="29"/>
        <v>1.0576951438914728</v>
      </c>
      <c r="L77" s="20">
        <f t="shared" si="29"/>
        <v>0.80596891428784478</v>
      </c>
      <c r="M77" s="20">
        <f t="shared" si="29"/>
        <v>0.81167985754875283</v>
      </c>
      <c r="N77" s="20">
        <f t="shared" si="17"/>
        <v>1</v>
      </c>
      <c r="O77" s="20">
        <f t="shared" si="18"/>
        <v>0.80596891428784478</v>
      </c>
      <c r="P77" s="20">
        <f t="shared" si="19"/>
        <v>1.4165040403264979</v>
      </c>
      <c r="Q77" s="20">
        <f t="shared" si="20"/>
        <v>0.61053512603865312</v>
      </c>
      <c r="R77">
        <f>R47</f>
        <v>0</v>
      </c>
      <c r="S77">
        <f>S47</f>
        <v>0</v>
      </c>
      <c r="T77">
        <f>T47</f>
        <v>0</v>
      </c>
    </row>
    <row r="78" spans="1:20" x14ac:dyDescent="0.3">
      <c r="A78" t="s">
        <v>36</v>
      </c>
      <c r="B78" s="20">
        <f t="shared" ref="B78:M78" si="30">B48/$N$48</f>
        <v>0.87540284048069583</v>
      </c>
      <c r="C78" s="20">
        <f t="shared" si="30"/>
        <v>1.031963789271215</v>
      </c>
      <c r="D78" s="20">
        <f t="shared" si="30"/>
        <v>1.0674582215177726</v>
      </c>
      <c r="E78" s="20">
        <f t="shared" si="30"/>
        <v>1.0664285166967598</v>
      </c>
      <c r="F78" s="20">
        <f t="shared" si="30"/>
        <v>1.0088857550294867</v>
      </c>
      <c r="G78" s="20">
        <f t="shared" si="30"/>
        <v>0.97294760010079129</v>
      </c>
      <c r="H78" s="20">
        <f t="shared" si="30"/>
        <v>0.98492137208568675</v>
      </c>
      <c r="I78" s="20">
        <f t="shared" si="30"/>
        <v>0.96872828178974379</v>
      </c>
      <c r="J78" s="20">
        <f t="shared" si="30"/>
        <v>0.98799481879761419</v>
      </c>
      <c r="K78" s="20">
        <f t="shared" si="30"/>
        <v>0.92842477233225706</v>
      </c>
      <c r="L78" s="20">
        <f t="shared" si="30"/>
        <v>1.0153267570156983</v>
      </c>
      <c r="M78" s="20">
        <f t="shared" si="30"/>
        <v>1.0915172748822799</v>
      </c>
      <c r="N78" s="20">
        <f t="shared" si="17"/>
        <v>1</v>
      </c>
      <c r="O78" s="20">
        <f t="shared" si="18"/>
        <v>0.87540284048069583</v>
      </c>
      <c r="P78" s="20">
        <f t="shared" si="19"/>
        <v>1.0915172748822799</v>
      </c>
      <c r="Q78" s="20">
        <f t="shared" si="20"/>
        <v>0.21611443440158407</v>
      </c>
      <c r="R78">
        <f>R48</f>
        <v>0</v>
      </c>
      <c r="S78">
        <f>S48</f>
        <v>0</v>
      </c>
      <c r="T78">
        <f>T48</f>
        <v>0</v>
      </c>
    </row>
    <row r="79" spans="1:20" x14ac:dyDescent="0.3">
      <c r="A79" t="s">
        <v>38</v>
      </c>
      <c r="B79" s="20">
        <f t="shared" ref="B79:M79" si="31">B49/$N$49</f>
        <v>0.70611539343949836</v>
      </c>
      <c r="C79" s="20">
        <f t="shared" si="31"/>
        <v>0.81722974986797137</v>
      </c>
      <c r="D79" s="20">
        <f t="shared" si="31"/>
        <v>0.82950112343418225</v>
      </c>
      <c r="E79" s="20">
        <f t="shared" si="31"/>
        <v>0.88654708606881416</v>
      </c>
      <c r="F79" s="20">
        <f t="shared" si="31"/>
        <v>0.96903564888982996</v>
      </c>
      <c r="G79" s="20">
        <f t="shared" si="31"/>
        <v>1.0494283409320162</v>
      </c>
      <c r="H79" s="20">
        <f t="shared" si="31"/>
        <v>1.0227990675472018</v>
      </c>
      <c r="I79" s="20">
        <f t="shared" si="31"/>
        <v>1.1389326963843505</v>
      </c>
      <c r="J79" s="20">
        <f t="shared" si="31"/>
        <v>1.1140087724516206</v>
      </c>
      <c r="K79" s="20">
        <f t="shared" si="31"/>
        <v>1.1488930472892678</v>
      </c>
      <c r="L79" s="20">
        <f t="shared" si="31"/>
        <v>1.1224741301430698</v>
      </c>
      <c r="M79" s="20">
        <f t="shared" si="31"/>
        <v>1.1950349435521792</v>
      </c>
      <c r="N79" s="20">
        <f t="shared" si="17"/>
        <v>1.0000000000000002</v>
      </c>
      <c r="O79" s="20">
        <f t="shared" si="18"/>
        <v>0.70611539343949836</v>
      </c>
      <c r="P79" s="20">
        <f t="shared" si="19"/>
        <v>1.1950349435521792</v>
      </c>
      <c r="Q79" s="20">
        <f t="shared" si="20"/>
        <v>0.48891955011268085</v>
      </c>
      <c r="R79">
        <f>R49</f>
        <v>0</v>
      </c>
      <c r="S79">
        <f>S49</f>
        <v>0</v>
      </c>
      <c r="T79">
        <f>T49</f>
        <v>1</v>
      </c>
    </row>
    <row r="80" spans="1:20" x14ac:dyDescent="0.3">
      <c r="A80" t="s">
        <v>40</v>
      </c>
      <c r="B80" s="20">
        <f t="shared" ref="B80:M80" si="32">B50/$N$50</f>
        <v>1.0444626374954746</v>
      </c>
      <c r="C80" s="20">
        <f t="shared" si="32"/>
        <v>0.96366200096107946</v>
      </c>
      <c r="D80" s="20">
        <f t="shared" si="32"/>
        <v>0.97073312620812657</v>
      </c>
      <c r="E80" s="20">
        <f t="shared" si="32"/>
        <v>0.92907274168033493</v>
      </c>
      <c r="F80" s="20">
        <f t="shared" si="32"/>
        <v>0.94936519012256437</v>
      </c>
      <c r="G80" s="20">
        <f t="shared" si="32"/>
        <v>0.97778290198245776</v>
      </c>
      <c r="H80" s="20">
        <f t="shared" si="32"/>
        <v>0.96671943881705946</v>
      </c>
      <c r="I80" s="20">
        <f t="shared" si="32"/>
        <v>0.94577289476465276</v>
      </c>
      <c r="J80" s="20">
        <f t="shared" si="32"/>
        <v>0.92360135397251342</v>
      </c>
      <c r="K80" s="20">
        <f t="shared" si="32"/>
        <v>0.94919910547720998</v>
      </c>
      <c r="L80" s="20">
        <f t="shared" si="32"/>
        <v>1.1560852556643462</v>
      </c>
      <c r="M80" s="20">
        <f t="shared" si="32"/>
        <v>1.2235433528541819</v>
      </c>
      <c r="N80" s="20">
        <f t="shared" si="17"/>
        <v>1.0000000000000002</v>
      </c>
      <c r="O80" s="20">
        <f t="shared" si="18"/>
        <v>0.92360135397251342</v>
      </c>
      <c r="P80" s="20">
        <f t="shared" si="19"/>
        <v>1.2235433528541819</v>
      </c>
      <c r="Q80" s="20">
        <f t="shared" si="20"/>
        <v>0.2999419988816685</v>
      </c>
      <c r="R80">
        <f>R50</f>
        <v>0</v>
      </c>
      <c r="S80">
        <f>S50</f>
        <v>0</v>
      </c>
      <c r="T80">
        <f>T50</f>
        <v>1</v>
      </c>
    </row>
    <row r="81" spans="1:20" x14ac:dyDescent="0.3">
      <c r="A81" t="s">
        <v>42</v>
      </c>
      <c r="B81" s="20">
        <f t="shared" ref="B81:M81" si="33">B51/$N$51</f>
        <v>1.0663942427786959</v>
      </c>
      <c r="C81" s="20">
        <f t="shared" si="33"/>
        <v>1.0581375797873565</v>
      </c>
      <c r="D81" s="20">
        <f t="shared" si="33"/>
        <v>1.0532216626017519</v>
      </c>
      <c r="E81" s="20">
        <f t="shared" si="33"/>
        <v>1.0245093839889676</v>
      </c>
      <c r="F81" s="20">
        <f t="shared" si="33"/>
        <v>1.0254874384642751</v>
      </c>
      <c r="G81" s="20">
        <f t="shared" si="33"/>
        <v>1.0154042768057499</v>
      </c>
      <c r="H81" s="20">
        <f t="shared" si="33"/>
        <v>1.0429771132784345</v>
      </c>
      <c r="I81" s="20">
        <f t="shared" si="33"/>
        <v>0.93864169936655073</v>
      </c>
      <c r="J81" s="20">
        <f t="shared" si="33"/>
        <v>0.97310865184361151</v>
      </c>
      <c r="K81" s="20">
        <f t="shared" si="33"/>
        <v>1.0049707792708951</v>
      </c>
      <c r="L81" s="20">
        <f t="shared" si="33"/>
        <v>0.94497642191348108</v>
      </c>
      <c r="M81" s="20">
        <f t="shared" si="33"/>
        <v>0.85217074990023189</v>
      </c>
      <c r="N81" s="20">
        <f t="shared" si="17"/>
        <v>1.0000000000000002</v>
      </c>
      <c r="O81" s="20">
        <f t="shared" si="18"/>
        <v>0.85217074990023189</v>
      </c>
      <c r="P81" s="20">
        <f t="shared" si="19"/>
        <v>1.0663942427786959</v>
      </c>
      <c r="Q81" s="20">
        <f t="shared" si="20"/>
        <v>0.21422349287846398</v>
      </c>
      <c r="R81">
        <f>R51</f>
        <v>0</v>
      </c>
      <c r="S81">
        <f>S51</f>
        <v>0</v>
      </c>
      <c r="T81">
        <f>T51</f>
        <v>1</v>
      </c>
    </row>
    <row r="82" spans="1:20" x14ac:dyDescent="0.3">
      <c r="A82" t="s">
        <v>44</v>
      </c>
      <c r="B82" s="20">
        <f t="shared" ref="B82:M82" si="34">B52/$N$52</f>
        <v>1.1291630439830505</v>
      </c>
      <c r="C82" s="20">
        <f t="shared" si="34"/>
        <v>0.98753874443357537</v>
      </c>
      <c r="D82" s="20">
        <f t="shared" si="34"/>
        <v>0.95200668066195138</v>
      </c>
      <c r="E82" s="20">
        <f t="shared" si="34"/>
        <v>0.96084053491557242</v>
      </c>
      <c r="F82" s="20">
        <f t="shared" si="34"/>
        <v>0.95191790923927255</v>
      </c>
      <c r="G82" s="20">
        <f t="shared" si="34"/>
        <v>1.0112149949163094</v>
      </c>
      <c r="H82" s="20">
        <f t="shared" si="34"/>
        <v>1.0776697954921024</v>
      </c>
      <c r="I82" s="20">
        <f t="shared" si="34"/>
        <v>1.1181469575730794</v>
      </c>
      <c r="J82" s="20">
        <f t="shared" si="34"/>
        <v>1.0878351771700037</v>
      </c>
      <c r="K82" s="20">
        <f t="shared" si="34"/>
        <v>1.0129993203196368</v>
      </c>
      <c r="L82" s="20">
        <f t="shared" si="34"/>
        <v>0.88442408840829023</v>
      </c>
      <c r="M82" s="20">
        <f t="shared" si="34"/>
        <v>0.82624275288715743</v>
      </c>
      <c r="N82" s="20">
        <f t="shared" si="17"/>
        <v>1</v>
      </c>
      <c r="O82" s="20">
        <f t="shared" si="18"/>
        <v>0.82624275288715743</v>
      </c>
      <c r="P82" s="20">
        <f t="shared" si="19"/>
        <v>1.1291630439830505</v>
      </c>
      <c r="Q82" s="20">
        <f t="shared" si="20"/>
        <v>0.30292029109589302</v>
      </c>
      <c r="R82">
        <f>R52</f>
        <v>0</v>
      </c>
      <c r="S82">
        <f>S52</f>
        <v>0</v>
      </c>
      <c r="T82">
        <f>T52</f>
        <v>1</v>
      </c>
    </row>
    <row r="83" spans="1:20" x14ac:dyDescent="0.3">
      <c r="A83" t="s">
        <v>46</v>
      </c>
      <c r="B83" s="20">
        <f t="shared" ref="B83:L83" si="35">B53/$N$53</f>
        <v>0.89213086002232844</v>
      </c>
      <c r="C83" s="20">
        <f t="shared" si="35"/>
        <v>0.90577303887867788</v>
      </c>
      <c r="D83" s="20">
        <f t="shared" si="35"/>
        <v>0.98068473056544747</v>
      </c>
      <c r="E83" s="20">
        <f t="shared" si="35"/>
        <v>1.0514439207317623</v>
      </c>
      <c r="F83" s="20">
        <f t="shared" si="35"/>
        <v>1.0212294701126574</v>
      </c>
      <c r="G83" s="20">
        <f t="shared" si="35"/>
        <v>1.0306884566019314</v>
      </c>
      <c r="H83" s="20">
        <f t="shared" si="35"/>
        <v>1.0424267820637669</v>
      </c>
      <c r="I83" s="20">
        <f t="shared" si="35"/>
        <v>1.0164447346693608</v>
      </c>
      <c r="J83" s="20">
        <f t="shared" si="35"/>
        <v>0.97968264452680831</v>
      </c>
      <c r="K83" s="20">
        <f t="shared" si="35"/>
        <v>0.98530545635526046</v>
      </c>
      <c r="L83" s="20">
        <f t="shared" si="35"/>
        <v>1.1264889607399577</v>
      </c>
      <c r="M83" s="20">
        <f t="shared" ref="M83" si="36">M53/$N$53</f>
        <v>0.96770094473204216</v>
      </c>
      <c r="N83" s="20">
        <f t="shared" si="17"/>
        <v>1</v>
      </c>
      <c r="O83" s="20">
        <f t="shared" ref="O83:O88" si="37">MIN(B83:M83)</f>
        <v>0.89213086002232844</v>
      </c>
      <c r="P83" s="20">
        <f t="shared" si="19"/>
        <v>1.1264889607399577</v>
      </c>
      <c r="Q83" s="20">
        <f t="shared" si="20"/>
        <v>0.2343581007176293</v>
      </c>
      <c r="R83">
        <f>R53</f>
        <v>0</v>
      </c>
      <c r="S83">
        <f>S53</f>
        <v>0</v>
      </c>
      <c r="T83">
        <f>T53</f>
        <v>1</v>
      </c>
    </row>
    <row r="84" spans="1:20" x14ac:dyDescent="0.3">
      <c r="A84" t="s">
        <v>267</v>
      </c>
      <c r="B84" s="20">
        <f>B54/$N$54</f>
        <v>1.0512625124303321</v>
      </c>
      <c r="C84" s="20">
        <f t="shared" ref="C84:I84" si="38">C54/$N$54</f>
        <v>1.07231883854609</v>
      </c>
      <c r="D84" s="20">
        <f t="shared" si="38"/>
        <v>1.0338393800412304</v>
      </c>
      <c r="E84" s="20">
        <f t="shared" si="38"/>
        <v>1.0151860561165043</v>
      </c>
      <c r="F84" s="20">
        <f t="shared" si="38"/>
        <v>0.99746637581870146</v>
      </c>
      <c r="G84" s="20">
        <f t="shared" si="38"/>
        <v>1.0065731717251245</v>
      </c>
      <c r="H84" s="20">
        <f t="shared" si="38"/>
        <v>0.98674265575345099</v>
      </c>
      <c r="I84" s="20">
        <f t="shared" si="38"/>
        <v>1.0147217403363087</v>
      </c>
      <c r="J84" s="20">
        <f>J54/$N$54</f>
        <v>1.0364777242777103</v>
      </c>
      <c r="K84" s="20">
        <f t="shared" ref="K84:L84" si="39">K54/$N$54</f>
        <v>1.0838808906400148</v>
      </c>
      <c r="L84" s="20">
        <f t="shared" si="39"/>
        <v>0.8835274300571716</v>
      </c>
      <c r="M84" s="20">
        <f>M54/$N$54</f>
        <v>0.81800322425735772</v>
      </c>
      <c r="N84" s="20">
        <f t="shared" si="17"/>
        <v>0.99999999999999989</v>
      </c>
      <c r="O84" s="20">
        <f t="shared" si="37"/>
        <v>0.81800322425735772</v>
      </c>
      <c r="P84" s="20">
        <f t="shared" si="19"/>
        <v>1.0838808906400148</v>
      </c>
      <c r="Q84" s="20">
        <f t="shared" si="20"/>
        <v>0.26587766638265709</v>
      </c>
      <c r="R84">
        <f>R54</f>
        <v>0</v>
      </c>
      <c r="S84">
        <f>S54</f>
        <v>1</v>
      </c>
      <c r="T84">
        <f>T54</f>
        <v>1</v>
      </c>
    </row>
    <row r="85" spans="1:20" x14ac:dyDescent="0.3">
      <c r="A85" t="s">
        <v>303</v>
      </c>
      <c r="B85" s="20">
        <f>B55/$N$55</f>
        <v>0.90090068304125914</v>
      </c>
      <c r="C85" s="20">
        <f t="shared" ref="C85:G85" si="40">C55/$N$55</f>
        <v>0.94343857292588018</v>
      </c>
      <c r="D85" s="20">
        <f t="shared" si="40"/>
        <v>0.92939161019113858</v>
      </c>
      <c r="E85" s="20">
        <f t="shared" si="40"/>
        <v>0.95066433352978119</v>
      </c>
      <c r="F85" s="20">
        <f t="shared" si="40"/>
        <v>0.99172710217801285</v>
      </c>
      <c r="G85" s="20">
        <f t="shared" si="40"/>
        <v>1.0265589137551312</v>
      </c>
      <c r="H85" s="20">
        <f t="shared" ref="H85:M85" si="41">H55/$N$55</f>
        <v>0.99792222298718403</v>
      </c>
      <c r="I85" s="20">
        <f t="shared" si="41"/>
        <v>1.0034484647231583</v>
      </c>
      <c r="J85" s="20">
        <f t="shared" si="41"/>
        <v>1.0463811889369965</v>
      </c>
      <c r="K85" s="20">
        <f t="shared" si="41"/>
        <v>1.0790190596370846</v>
      </c>
      <c r="L85" s="20">
        <f t="shared" si="41"/>
        <v>1.1067405742002157</v>
      </c>
      <c r="M85" s="20">
        <f t="shared" si="41"/>
        <v>1.0238072738941566</v>
      </c>
      <c r="N85" s="20">
        <f t="shared" si="17"/>
        <v>1</v>
      </c>
      <c r="O85" s="20">
        <f t="shared" si="37"/>
        <v>0.90090068304125914</v>
      </c>
      <c r="P85" s="20">
        <f t="shared" ref="P85:P93" si="42">MAX(B85:M85)</f>
        <v>1.1067405742002157</v>
      </c>
      <c r="Q85" s="20">
        <f t="shared" ref="Q85:Q93" si="43">P85-O85</f>
        <v>0.20583989115895651</v>
      </c>
      <c r="R85">
        <f>R55</f>
        <v>0</v>
      </c>
      <c r="S85">
        <f>S55</f>
        <v>1</v>
      </c>
      <c r="T85">
        <f>T55</f>
        <v>1</v>
      </c>
    </row>
    <row r="86" spans="1:20" x14ac:dyDescent="0.3">
      <c r="A86" t="s">
        <v>305</v>
      </c>
      <c r="B86" s="20">
        <f>B56/$N$56</f>
        <v>0.94549086687539807</v>
      </c>
      <c r="C86" s="20">
        <f>C56/$N$56</f>
        <v>0.92743768346520739</v>
      </c>
      <c r="D86" s="20">
        <f t="shared" ref="D86:M86" si="44">D56/$N$56</f>
        <v>0.93179494268638818</v>
      </c>
      <c r="E86" s="20">
        <f t="shared" si="44"/>
        <v>0.94656845945033363</v>
      </c>
      <c r="F86" s="20">
        <f t="shared" si="44"/>
        <v>0.9676531871797307</v>
      </c>
      <c r="G86" s="20">
        <f t="shared" si="44"/>
        <v>1.0156986785641884</v>
      </c>
      <c r="H86" s="20">
        <f t="shared" si="44"/>
        <v>1.0441824773934738</v>
      </c>
      <c r="I86" s="20">
        <f t="shared" si="44"/>
        <v>1.0599776019183234</v>
      </c>
      <c r="J86" s="20">
        <f t="shared" si="44"/>
        <v>1.1146274070804356</v>
      </c>
      <c r="K86" s="20">
        <f t="shared" si="44"/>
        <v>1.0262439136368353</v>
      </c>
      <c r="L86" s="20">
        <f t="shared" si="44"/>
        <v>0.99162456448696679</v>
      </c>
      <c r="M86" s="20">
        <f t="shared" si="44"/>
        <v>1.0287002172627189</v>
      </c>
      <c r="N86" s="20">
        <f>AVERAGE(B86:M86)</f>
        <v>1</v>
      </c>
      <c r="O86" s="20">
        <f t="shared" si="37"/>
        <v>0.92743768346520739</v>
      </c>
      <c r="P86" s="20">
        <f t="shared" si="42"/>
        <v>1.1146274070804356</v>
      </c>
      <c r="Q86" s="20">
        <f t="shared" si="43"/>
        <v>0.18718972361522823</v>
      </c>
      <c r="R86">
        <f>R56</f>
        <v>0</v>
      </c>
      <c r="S86">
        <f>S56</f>
        <v>1</v>
      </c>
      <c r="T86">
        <f>T56</f>
        <v>1</v>
      </c>
    </row>
    <row r="87" spans="1:20" x14ac:dyDescent="0.3">
      <c r="A87" t="s">
        <v>306</v>
      </c>
      <c r="B87" s="20">
        <f>B57/$N$57</f>
        <v>0.92724257888014783</v>
      </c>
      <c r="C87" s="20">
        <f t="shared" ref="C87:M87" si="45">C57/$N$57</f>
        <v>0.94763455713182787</v>
      </c>
      <c r="D87" s="20">
        <f t="shared" si="45"/>
        <v>0.95648723259022117</v>
      </c>
      <c r="E87" s="20">
        <f t="shared" si="45"/>
        <v>0.98910092314604647</v>
      </c>
      <c r="F87" s="20">
        <f t="shared" si="45"/>
        <v>0.98963693072743886</v>
      </c>
      <c r="G87" s="20">
        <f t="shared" si="45"/>
        <v>0.985479257489425</v>
      </c>
      <c r="H87" s="20">
        <f t="shared" si="45"/>
        <v>0.97189566524398496</v>
      </c>
      <c r="I87" s="20">
        <f t="shared" si="45"/>
        <v>0.94184338381887933</v>
      </c>
      <c r="J87" s="20">
        <f t="shared" si="45"/>
        <v>0.99758769455204599</v>
      </c>
      <c r="K87" s="20">
        <f t="shared" si="45"/>
        <v>1.1521254585797478</v>
      </c>
      <c r="L87" s="20">
        <f t="shared" si="45"/>
        <v>1.1443241961944721</v>
      </c>
      <c r="M87" s="20">
        <f t="shared" si="45"/>
        <v>0.99664212164576316</v>
      </c>
      <c r="N87" s="20">
        <f>AVERAGE(B87:M87)</f>
        <v>1</v>
      </c>
      <c r="O87" s="20">
        <f t="shared" si="37"/>
        <v>0.92724257888014783</v>
      </c>
      <c r="P87" s="20">
        <f t="shared" si="42"/>
        <v>1.1521254585797478</v>
      </c>
      <c r="Q87" s="20">
        <f t="shared" si="43"/>
        <v>0.22488287969959997</v>
      </c>
      <c r="R87">
        <f>R57</f>
        <v>0</v>
      </c>
      <c r="S87">
        <f>S57</f>
        <v>1</v>
      </c>
      <c r="T87">
        <f>T57</f>
        <v>1</v>
      </c>
    </row>
    <row r="88" spans="1:20" x14ac:dyDescent="0.3">
      <c r="A88" t="s">
        <v>307</v>
      </c>
      <c r="B88" s="20">
        <f>B58/$N$58</f>
        <v>1.0230816991088303</v>
      </c>
      <c r="C88" s="20">
        <f t="shared" ref="C88:M88" si="46">C58/$N$58</f>
        <v>1.0911584923126809</v>
      </c>
      <c r="D88" s="20">
        <f t="shared" si="46"/>
        <v>1.0464388712911621</v>
      </c>
      <c r="E88" s="20">
        <f t="shared" si="46"/>
        <v>1.0657319174423165</v>
      </c>
      <c r="F88" s="20">
        <f t="shared" si="46"/>
        <v>1.0926960013725771</v>
      </c>
      <c r="G88" s="20">
        <f t="shared" si="46"/>
        <v>1.0770915306805668</v>
      </c>
      <c r="H88" s="20">
        <f t="shared" si="46"/>
        <v>1.0174759229371235</v>
      </c>
      <c r="I88" s="20">
        <f t="shared" si="46"/>
        <v>0.89231104199522726</v>
      </c>
      <c r="J88" s="20">
        <f t="shared" si="46"/>
        <v>0.87633999100970139</v>
      </c>
      <c r="K88" s="20">
        <f t="shared" si="46"/>
        <v>0.91630343675544246</v>
      </c>
      <c r="L88" s="20">
        <f t="shared" si="46"/>
        <v>0.96261065677557822</v>
      </c>
      <c r="M88" s="20">
        <f t="shared" si="46"/>
        <v>0.93876043831879386</v>
      </c>
      <c r="N88" s="20">
        <f>N58/$N$58</f>
        <v>1</v>
      </c>
      <c r="O88" s="20">
        <f t="shared" si="37"/>
        <v>0.87633999100970139</v>
      </c>
      <c r="P88" s="20">
        <f t="shared" si="42"/>
        <v>1.0926960013725771</v>
      </c>
      <c r="Q88" s="20">
        <f t="shared" si="43"/>
        <v>0.21635601036287566</v>
      </c>
      <c r="R88">
        <f>R58</f>
        <v>0</v>
      </c>
      <c r="S88">
        <f>S58</f>
        <v>1</v>
      </c>
      <c r="T88">
        <f>T58</f>
        <v>1</v>
      </c>
    </row>
    <row r="89" spans="1:20" x14ac:dyDescent="0.3">
      <c r="A89" t="s">
        <v>308</v>
      </c>
      <c r="B89" s="20">
        <f>B59/$N$59</f>
        <v>0.65013116269662552</v>
      </c>
      <c r="C89" s="20">
        <f t="shared" ref="C89:L89" si="47">C59/$N$59</f>
        <v>0.72848136667052721</v>
      </c>
      <c r="D89" s="20">
        <f t="shared" si="47"/>
        <v>0.7714823317878351</v>
      </c>
      <c r="E89" s="20">
        <f t="shared" si="47"/>
        <v>0.81210638797855028</v>
      </c>
      <c r="F89" s="20">
        <f t="shared" si="47"/>
        <v>0.9586228952629523</v>
      </c>
      <c r="G89" s="20">
        <f t="shared" si="47"/>
        <v>1.0185759519685555</v>
      </c>
      <c r="H89" s="20">
        <f t="shared" si="47"/>
        <v>1.0198737994632345</v>
      </c>
      <c r="I89" s="20">
        <f t="shared" si="47"/>
        <v>1.1470969552626218</v>
      </c>
      <c r="J89" s="20">
        <f t="shared" si="47"/>
        <v>1.3088609014254293</v>
      </c>
      <c r="K89" s="20">
        <f t="shared" si="47"/>
        <v>1.2745684444980412</v>
      </c>
      <c r="L89" s="20">
        <f t="shared" si="47"/>
        <v>1.1827891188549604</v>
      </c>
      <c r="M89" s="20">
        <f>M59/$N$59</f>
        <v>1.1274106841306659</v>
      </c>
      <c r="N89" s="20">
        <f>N59/$N$59</f>
        <v>1</v>
      </c>
      <c r="O89" s="20">
        <f>MIN(B89:M89)</f>
        <v>0.65013116269662552</v>
      </c>
      <c r="P89" s="20">
        <f t="shared" si="42"/>
        <v>1.3088609014254293</v>
      </c>
      <c r="Q89" s="20">
        <f t="shared" si="43"/>
        <v>0.6587297387288038</v>
      </c>
      <c r="R89">
        <f>R59</f>
        <v>1</v>
      </c>
      <c r="S89">
        <f>S59</f>
        <v>1</v>
      </c>
      <c r="T89">
        <f>T59</f>
        <v>1</v>
      </c>
    </row>
    <row r="90" spans="1:20" x14ac:dyDescent="0.3">
      <c r="A90" t="s">
        <v>309</v>
      </c>
      <c r="B90" s="20">
        <f>B60/$N$60</f>
        <v>0.77912045117636597</v>
      </c>
      <c r="C90" s="20">
        <f t="shared" ref="C90:N90" si="48">C60/$N$60</f>
        <v>0.78840743109670375</v>
      </c>
      <c r="D90" s="20">
        <f t="shared" si="48"/>
        <v>0.85774693052189677</v>
      </c>
      <c r="E90" s="20">
        <f t="shared" si="48"/>
        <v>0.88745256870226297</v>
      </c>
      <c r="F90" s="20">
        <f t="shared" si="48"/>
        <v>0.91658704324962181</v>
      </c>
      <c r="G90" s="20">
        <f t="shared" si="48"/>
        <v>0.98060761300013444</v>
      </c>
      <c r="H90" s="20">
        <f t="shared" si="48"/>
        <v>1.076424266756514</v>
      </c>
      <c r="I90" s="20">
        <f t="shared" si="48"/>
        <v>1.1840201719629917</v>
      </c>
      <c r="J90" s="20">
        <f t="shared" si="48"/>
        <v>1.1915543317825632</v>
      </c>
      <c r="K90" s="20">
        <f t="shared" si="48"/>
        <v>1.1851929287016021</v>
      </c>
      <c r="L90" s="20">
        <f t="shared" si="48"/>
        <v>1.0714143915655419</v>
      </c>
      <c r="M90" s="20">
        <f t="shared" si="48"/>
        <v>1.0814718714838001</v>
      </c>
      <c r="N90" s="20">
        <f t="shared" si="48"/>
        <v>1</v>
      </c>
      <c r="O90" s="20">
        <f>MIN(B90:M90)</f>
        <v>0.77912045117636597</v>
      </c>
      <c r="P90" s="20">
        <f t="shared" si="42"/>
        <v>1.1915543317825632</v>
      </c>
      <c r="Q90" s="20">
        <f>P90-O90</f>
        <v>0.41243388060619723</v>
      </c>
      <c r="R90">
        <f>R60</f>
        <v>1</v>
      </c>
      <c r="S90">
        <f>S60</f>
        <v>1</v>
      </c>
      <c r="T90">
        <f>T60</f>
        <v>1</v>
      </c>
    </row>
    <row r="91" spans="1:20" x14ac:dyDescent="0.3">
      <c r="A91" t="s">
        <v>312</v>
      </c>
      <c r="B91" s="20">
        <f>B61/$N$61</f>
        <v>1.0894819710326564</v>
      </c>
      <c r="C91" s="20">
        <f t="shared" ref="C91:L91" si="49">C61/$N$61</f>
        <v>1.1070248468214072</v>
      </c>
      <c r="D91" s="20">
        <f t="shared" si="49"/>
        <v>1.1004870330094909</v>
      </c>
      <c r="E91" s="20">
        <f t="shared" si="49"/>
        <v>1.0741816562972164</v>
      </c>
      <c r="F91" s="20">
        <f t="shared" si="49"/>
        <v>1.0683639912696736</v>
      </c>
      <c r="G91" s="20">
        <f t="shared" si="49"/>
        <v>1.0778920224164286</v>
      </c>
      <c r="H91" s="20">
        <f t="shared" si="49"/>
        <v>0.99779829339110282</v>
      </c>
      <c r="I91" s="20">
        <f t="shared" si="49"/>
        <v>1.0240533555975992</v>
      </c>
      <c r="J91" s="20">
        <f t="shared" si="49"/>
        <v>0.94849809472223479</v>
      </c>
      <c r="K91" s="20">
        <f t="shared" si="49"/>
        <v>0.94694443146521645</v>
      </c>
      <c r="L91" s="20">
        <f t="shared" si="49"/>
        <v>0.82105042989358434</v>
      </c>
      <c r="M91" s="20">
        <f>M61/$N$61</f>
        <v>0.7442238740833893</v>
      </c>
      <c r="N91" s="20">
        <f>N61/$N$61</f>
        <v>1</v>
      </c>
      <c r="O91" s="20">
        <f>MIN(B91:M91)</f>
        <v>0.7442238740833893</v>
      </c>
      <c r="P91" s="20">
        <f t="shared" si="42"/>
        <v>1.1070248468214072</v>
      </c>
      <c r="Q91" s="20">
        <f t="shared" si="43"/>
        <v>0.36280097273801792</v>
      </c>
      <c r="R91">
        <f>R60</f>
        <v>1</v>
      </c>
      <c r="S91">
        <f>S60</f>
        <v>1</v>
      </c>
      <c r="T91">
        <f>T60</f>
        <v>1</v>
      </c>
    </row>
    <row r="92" spans="1:20" x14ac:dyDescent="0.3">
      <c r="A92" t="s">
        <v>313</v>
      </c>
      <c r="B92" s="20">
        <f>B62/$N$62</f>
        <v>1.0882415210357876</v>
      </c>
      <c r="C92" s="20">
        <f t="shared" ref="C92:L93" si="50">C62/$N$62</f>
        <v>1.1127495675622847</v>
      </c>
      <c r="D92" s="20">
        <f t="shared" si="50"/>
        <v>1.0703695459279434</v>
      </c>
      <c r="E92" s="20">
        <f t="shared" si="50"/>
        <v>1.0681969091217354</v>
      </c>
      <c r="F92" s="20">
        <f t="shared" si="50"/>
        <v>1.0114495039689848</v>
      </c>
      <c r="G92" s="20">
        <f t="shared" si="50"/>
        <v>0.9466155128720134</v>
      </c>
      <c r="H92" s="20">
        <f t="shared" si="50"/>
        <v>0.95352887941604747</v>
      </c>
      <c r="I92" s="20">
        <f t="shared" si="50"/>
        <v>0.97182082480988485</v>
      </c>
      <c r="J92" s="20">
        <f t="shared" si="50"/>
        <v>1.0306394648547468</v>
      </c>
      <c r="K92" s="20">
        <f t="shared" si="50"/>
        <v>0.91547597285647564</v>
      </c>
      <c r="L92" s="20">
        <f t="shared" si="50"/>
        <v>0.93662818229218592</v>
      </c>
      <c r="M92" s="20">
        <f>M62/$N$62</f>
        <v>0.89428411528190954</v>
      </c>
      <c r="N92" s="20">
        <f>N62/$N$62</f>
        <v>1</v>
      </c>
      <c r="O92" s="20">
        <f>MIN(B92:M92)</f>
        <v>0.89428411528190954</v>
      </c>
      <c r="P92" s="20">
        <f t="shared" si="42"/>
        <v>1.1127495675622847</v>
      </c>
      <c r="Q92" s="20">
        <f t="shared" si="43"/>
        <v>0.21846545228037517</v>
      </c>
      <c r="R92">
        <f>R61</f>
        <v>1</v>
      </c>
      <c r="S92">
        <f>S61</f>
        <v>1</v>
      </c>
      <c r="T92">
        <f>T61</f>
        <v>1</v>
      </c>
    </row>
    <row r="93" spans="1:20" x14ac:dyDescent="0.3">
      <c r="A93" t="s">
        <v>314</v>
      </c>
      <c r="B93" s="20">
        <f>B63/$N$63</f>
        <v>0.96592175491064358</v>
      </c>
      <c r="C93" s="20">
        <f t="shared" ref="C93:M93" si="51">C63/$N$63</f>
        <v>0.98114768965228105</v>
      </c>
      <c r="D93" s="20">
        <f t="shared" si="51"/>
        <v>1.0071019160826391</v>
      </c>
      <c r="E93" s="20">
        <f t="shared" si="51"/>
        <v>1.0272448730812718</v>
      </c>
      <c r="F93" s="20">
        <f t="shared" si="51"/>
        <v>1.0912830952855292</v>
      </c>
      <c r="G93" s="20">
        <f t="shared" si="51"/>
        <v>1.11845319129694</v>
      </c>
      <c r="H93" s="20">
        <f t="shared" si="51"/>
        <v>1.0172721164502694</v>
      </c>
      <c r="I93" s="20">
        <f t="shared" si="51"/>
        <v>1.0597209079055085</v>
      </c>
      <c r="J93" s="20">
        <f t="shared" si="51"/>
        <v>1.0040735794698197</v>
      </c>
      <c r="K93" s="20">
        <f t="shared" si="51"/>
        <v>0.95563930765029781</v>
      </c>
      <c r="L93" s="20">
        <f t="shared" si="51"/>
        <v>0.91032648376647141</v>
      </c>
      <c r="M93" s="20">
        <f>M63/$N$63</f>
        <v>0.86181508444832799</v>
      </c>
      <c r="N93" s="20">
        <f>N63/$N$63</f>
        <v>1</v>
      </c>
      <c r="O93" s="20">
        <f>MIN(B93:M93)</f>
        <v>0.86181508444832799</v>
      </c>
      <c r="P93" s="20">
        <f t="shared" si="42"/>
        <v>1.11845319129694</v>
      </c>
      <c r="Q93" s="20">
        <f t="shared" si="43"/>
        <v>0.25663810684861199</v>
      </c>
      <c r="R93">
        <v>1</v>
      </c>
      <c r="S93">
        <v>1</v>
      </c>
      <c r="T93">
        <v>1</v>
      </c>
    </row>
    <row r="94" spans="1:20" x14ac:dyDescent="0.3">
      <c r="P94" s="20"/>
      <c r="R94">
        <f>SUM(R68:R93)</f>
        <v>5</v>
      </c>
      <c r="S94">
        <f>SUM(S68:S93)</f>
        <v>10</v>
      </c>
      <c r="T94">
        <f>SUM(T68:T93)</f>
        <v>15</v>
      </c>
    </row>
    <row r="95" spans="1:20" x14ac:dyDescent="0.3">
      <c r="A95" t="s">
        <v>236</v>
      </c>
      <c r="B95" s="20">
        <f>MAX(B79:B93)</f>
        <v>1.1291630439830505</v>
      </c>
      <c r="C95" s="20">
        <f t="shared" ref="C95:M95" si="52">MAX(C79:C93)</f>
        <v>1.1127495675622847</v>
      </c>
      <c r="D95" s="20">
        <f t="shared" si="52"/>
        <v>1.1004870330094909</v>
      </c>
      <c r="E95" s="20">
        <f t="shared" si="52"/>
        <v>1.0741816562972164</v>
      </c>
      <c r="F95" s="20">
        <f t="shared" si="52"/>
        <v>1.0926960013725771</v>
      </c>
      <c r="G95" s="20">
        <f t="shared" si="52"/>
        <v>1.11845319129694</v>
      </c>
      <c r="H95" s="20">
        <f t="shared" si="52"/>
        <v>1.0776697954921024</v>
      </c>
      <c r="I95" s="20">
        <f t="shared" si="52"/>
        <v>1.1840201719629917</v>
      </c>
      <c r="J95" s="20">
        <f t="shared" si="52"/>
        <v>1.3088609014254293</v>
      </c>
      <c r="K95" s="20">
        <f t="shared" si="52"/>
        <v>1.2745684444980412</v>
      </c>
      <c r="L95" s="20">
        <f t="shared" si="52"/>
        <v>1.1827891188549604</v>
      </c>
      <c r="M95" s="20">
        <f>MAX(M79:M93)</f>
        <v>1.2235433528541819</v>
      </c>
    </row>
    <row r="96" spans="1:20" x14ac:dyDescent="0.3">
      <c r="A96" t="s">
        <v>268</v>
      </c>
      <c r="B96" s="20">
        <f>PERCENTILE(B79:B93,0.85)</f>
        <v>1.0860567932100784</v>
      </c>
      <c r="C96" s="20">
        <f t="shared" ref="C96:M96" si="53">PERCENTILE(C79:C93,0.85)</f>
        <v>1.0892745269360218</v>
      </c>
      <c r="D96" s="20">
        <f t="shared" si="53"/>
        <v>1.052543383470693</v>
      </c>
      <c r="E96" s="20">
        <f t="shared" si="53"/>
        <v>1.0643031177712612</v>
      </c>
      <c r="F96" s="20">
        <f t="shared" si="53"/>
        <v>1.0640763359891339</v>
      </c>
      <c r="G96" s="20">
        <f t="shared" si="53"/>
        <v>1.0743252117057118</v>
      </c>
      <c r="H96" s="20">
        <f t="shared" si="53"/>
        <v>1.0440619409819698</v>
      </c>
      <c r="I96" s="20">
        <f t="shared" si="53"/>
        <v>1.1368541225032234</v>
      </c>
      <c r="J96" s="20">
        <f t="shared" si="53"/>
        <v>1.1145655436175541</v>
      </c>
      <c r="K96" s="20">
        <f t="shared" si="53"/>
        <v>1.1518022174506999</v>
      </c>
      <c r="L96" s="20">
        <f t="shared" si="53"/>
        <v>1.1425406726490206</v>
      </c>
      <c r="M96" s="20">
        <f>PERCENTILE(M79:M93,0.85)</f>
        <v>1.1228168028659793</v>
      </c>
    </row>
    <row r="97" spans="1:13" x14ac:dyDescent="0.3">
      <c r="A97" t="s">
        <v>234</v>
      </c>
      <c r="B97" s="20">
        <f>AVERAGE(B79:B93)</f>
        <v>0.95060942526047298</v>
      </c>
      <c r="C97" s="20">
        <f t="shared" ref="C97:M97" si="54">AVERAGE(C79:C93)</f>
        <v>0.96214267734090342</v>
      </c>
      <c r="D97" s="20">
        <f t="shared" si="54"/>
        <v>0.96608580784009379</v>
      </c>
      <c r="E97" s="20">
        <f t="shared" si="54"/>
        <v>0.97925651681676484</v>
      </c>
      <c r="F97" s="20">
        <f t="shared" si="54"/>
        <v>1.0001681188761216</v>
      </c>
      <c r="G97" s="20">
        <f t="shared" si="54"/>
        <v>1.0225376543337983</v>
      </c>
      <c r="H97" s="20">
        <f t="shared" si="54"/>
        <v>1.0157138997993966</v>
      </c>
      <c r="I97" s="20">
        <f t="shared" si="54"/>
        <v>1.0304635620725666</v>
      </c>
      <c r="J97" s="20">
        <f t="shared" si="54"/>
        <v>1.0422184652050825</v>
      </c>
      <c r="K97" s="20">
        <f t="shared" si="54"/>
        <v>1.0424507702088683</v>
      </c>
      <c r="L97" s="20">
        <f t="shared" si="54"/>
        <v>1.016365658997086</v>
      </c>
      <c r="M97" s="20">
        <f t="shared" si="54"/>
        <v>0.97198744324884478</v>
      </c>
    </row>
    <row r="98" spans="1:13" x14ac:dyDescent="0.3">
      <c r="A98" t="s">
        <v>269</v>
      </c>
      <c r="B98" s="20">
        <f>PERCENTILE(B79:B93,0.15)</f>
        <v>0.79042149206096224</v>
      </c>
      <c r="C98" s="20">
        <f t="shared" ref="C98:M98" si="55">PERCENTILE(C79:C93,0.15)</f>
        <v>0.826084078769042</v>
      </c>
      <c r="D98" s="20">
        <f t="shared" si="55"/>
        <v>0.86491139848882093</v>
      </c>
      <c r="E98" s="20">
        <f t="shared" si="55"/>
        <v>0.89161458600007015</v>
      </c>
      <c r="F98" s="20">
        <f t="shared" si="55"/>
        <v>0.95258840784164056</v>
      </c>
      <c r="G98" s="20">
        <f t="shared" si="55"/>
        <v>0.98109477744906348</v>
      </c>
      <c r="H98" s="20">
        <f t="shared" si="55"/>
        <v>0.97338036429493158</v>
      </c>
      <c r="I98" s="20">
        <f t="shared" si="55"/>
        <v>0.94223633491345671</v>
      </c>
      <c r="J98" s="20">
        <f t="shared" si="55"/>
        <v>0.95095915043437251</v>
      </c>
      <c r="K98" s="20">
        <f t="shared" si="55"/>
        <v>0.94716989886641578</v>
      </c>
      <c r="L98" s="20">
        <f t="shared" si="55"/>
        <v>0.88701432794410839</v>
      </c>
      <c r="M98" s="20">
        <f t="shared" si="55"/>
        <v>0.82883555258846486</v>
      </c>
    </row>
    <row r="99" spans="1:13" x14ac:dyDescent="0.3">
      <c r="A99" t="s">
        <v>235</v>
      </c>
      <c r="B99" s="20">
        <f>MIN(B79:B93)</f>
        <v>0.65013116269662552</v>
      </c>
      <c r="C99" s="20">
        <f t="shared" ref="C99:M99" si="56">MIN(C79:C93)</f>
        <v>0.72848136667052721</v>
      </c>
      <c r="D99" s="20">
        <f t="shared" si="56"/>
        <v>0.7714823317878351</v>
      </c>
      <c r="E99" s="20">
        <f t="shared" si="56"/>
        <v>0.81210638797855028</v>
      </c>
      <c r="F99" s="20">
        <f t="shared" si="56"/>
        <v>0.91658704324962181</v>
      </c>
      <c r="G99" s="20">
        <f t="shared" si="56"/>
        <v>0.9466155128720134</v>
      </c>
      <c r="H99" s="20">
        <f t="shared" si="56"/>
        <v>0.95352887941604747</v>
      </c>
      <c r="I99" s="20">
        <f t="shared" si="56"/>
        <v>0.89231104199522726</v>
      </c>
      <c r="J99" s="20">
        <f t="shared" si="56"/>
        <v>0.87633999100970139</v>
      </c>
      <c r="K99" s="20">
        <f t="shared" si="56"/>
        <v>0.91547597285647564</v>
      </c>
      <c r="L99" s="20">
        <f t="shared" si="56"/>
        <v>0.82105042989358434</v>
      </c>
      <c r="M99" s="20">
        <f>MIN(M79:M93)</f>
        <v>0.7442238740833893</v>
      </c>
    </row>
  </sheetData>
  <sheetProtection sheet="1" objects="1" scenarios="1"/>
  <mergeCells count="9">
    <mergeCell ref="F1:G1"/>
    <mergeCell ref="B1:C1"/>
    <mergeCell ref="C35:D35"/>
    <mergeCell ref="C65:D65"/>
    <mergeCell ref="A35:B35"/>
    <mergeCell ref="A65:B65"/>
    <mergeCell ref="A25:A26"/>
    <mergeCell ref="A28:A29"/>
    <mergeCell ref="A31:A32"/>
  </mergeCells>
  <dataValidations count="2">
    <dataValidation type="list" allowBlank="1" showInputMessage="1" showErrorMessage="1" sqref="B1" xr:uid="{00000000-0002-0000-0100-000000000000}">
      <formula1>CRD</formula1>
    </dataValidation>
    <dataValidation type="list" allowBlank="1" showInputMessage="1" showErrorMessage="1" sqref="F1" xr:uid="{00000000-0002-0000-0100-000001000000}">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N18" sqref="N18"/>
    </sheetView>
  </sheetViews>
  <sheetFormatPr defaultRowHeight="14.4" x14ac:dyDescent="0.3"/>
  <cols>
    <col min="1" max="1" width="10.88671875" bestFit="1" customWidth="1"/>
    <col min="2" max="5" width="14.6640625" style="16" customWidth="1"/>
    <col min="6" max="7" width="14.6640625" customWidth="1"/>
    <col min="9" max="9" width="10.88671875" bestFit="1" customWidth="1"/>
    <col min="10" max="10" width="12.5546875" customWidth="1"/>
    <col min="11" max="11" width="11.88671875" customWidth="1"/>
  </cols>
  <sheetData>
    <row r="1" spans="1:11" x14ac:dyDescent="0.3">
      <c r="B1" s="110" t="s">
        <v>304</v>
      </c>
      <c r="C1" s="110"/>
      <c r="D1" s="110"/>
      <c r="E1" s="110"/>
      <c r="F1" s="110"/>
      <c r="G1" s="110"/>
      <c r="H1" s="63"/>
      <c r="I1" s="63"/>
      <c r="J1" s="111" t="s">
        <v>304</v>
      </c>
      <c r="K1" s="111"/>
    </row>
    <row r="2" spans="1:11" x14ac:dyDescent="0.3">
      <c r="A2" s="54"/>
      <c r="B2" s="115" t="s">
        <v>238</v>
      </c>
      <c r="C2" s="116"/>
      <c r="D2" s="117" t="s">
        <v>239</v>
      </c>
      <c r="E2" s="118"/>
      <c r="F2" s="119" t="s">
        <v>241</v>
      </c>
      <c r="G2" s="119"/>
      <c r="H2" s="64"/>
      <c r="I2" s="54"/>
      <c r="J2" s="113" t="s">
        <v>240</v>
      </c>
      <c r="K2" s="114"/>
    </row>
    <row r="3" spans="1:11" x14ac:dyDescent="0.3">
      <c r="A3" s="54"/>
      <c r="B3" s="57" t="s">
        <v>301</v>
      </c>
      <c r="C3" s="57" t="s">
        <v>302</v>
      </c>
      <c r="D3" s="58" t="s">
        <v>301</v>
      </c>
      <c r="E3" s="58" t="s">
        <v>302</v>
      </c>
      <c r="F3" s="59" t="s">
        <v>301</v>
      </c>
      <c r="G3" s="59" t="s">
        <v>302</v>
      </c>
      <c r="H3" s="64"/>
      <c r="I3" s="54"/>
      <c r="J3" s="77" t="s">
        <v>301</v>
      </c>
      <c r="K3" s="77" t="s">
        <v>302</v>
      </c>
    </row>
    <row r="4" spans="1:11" x14ac:dyDescent="0.3">
      <c r="A4" s="54" t="s">
        <v>270</v>
      </c>
      <c r="B4" s="60"/>
      <c r="C4" s="74" t="e">
        <f>B4/$B$16</f>
        <v>#DIV/0!</v>
      </c>
      <c r="D4" s="61"/>
      <c r="E4" s="75" t="e">
        <f>D4/$D$16</f>
        <v>#DIV/0!</v>
      </c>
      <c r="F4" s="62"/>
      <c r="G4" s="76" t="e">
        <f>F4/$F$16</f>
        <v>#DIV/0!</v>
      </c>
      <c r="H4" s="65"/>
      <c r="I4" s="54" t="s">
        <v>271</v>
      </c>
      <c r="J4" s="80">
        <v>4.37</v>
      </c>
      <c r="K4" s="81">
        <f>J4/$J$16</f>
        <v>0.97183098591549311</v>
      </c>
    </row>
    <row r="5" spans="1:11" x14ac:dyDescent="0.3">
      <c r="A5" s="54" t="s">
        <v>272</v>
      </c>
      <c r="B5" s="68"/>
      <c r="C5" s="74" t="e">
        <f t="shared" ref="C5:C14" si="0">B5/$B$16</f>
        <v>#DIV/0!</v>
      </c>
      <c r="D5" s="70"/>
      <c r="E5" s="75" t="e">
        <f t="shared" ref="E5:E14" si="1">D5/$D$16</f>
        <v>#DIV/0!</v>
      </c>
      <c r="F5" s="72"/>
      <c r="G5" s="76" t="e">
        <f t="shared" ref="G5:G14" si="2">F5/$F$16</f>
        <v>#DIV/0!</v>
      </c>
      <c r="H5" s="65"/>
      <c r="I5" s="54" t="s">
        <v>273</v>
      </c>
      <c r="J5" s="80">
        <v>4.7699999999999996</v>
      </c>
      <c r="K5" s="81">
        <f t="shared" ref="K5:K15" si="3">J5/$J$16</f>
        <v>1.060785767234989</v>
      </c>
    </row>
    <row r="6" spans="1:11" x14ac:dyDescent="0.3">
      <c r="A6" s="54" t="s">
        <v>274</v>
      </c>
      <c r="B6" s="68"/>
      <c r="C6" s="74" t="e">
        <f t="shared" si="0"/>
        <v>#DIV/0!</v>
      </c>
      <c r="D6" s="70"/>
      <c r="E6" s="75" t="e">
        <f t="shared" si="1"/>
        <v>#DIV/0!</v>
      </c>
      <c r="F6" s="72"/>
      <c r="G6" s="76" t="e">
        <f t="shared" si="2"/>
        <v>#DIV/0!</v>
      </c>
      <c r="H6" s="65"/>
      <c r="I6" s="54" t="s">
        <v>275</v>
      </c>
      <c r="J6" s="78">
        <v>4.07</v>
      </c>
      <c r="K6" s="81">
        <f t="shared" si="3"/>
        <v>0.90511489992587113</v>
      </c>
    </row>
    <row r="7" spans="1:11" x14ac:dyDescent="0.3">
      <c r="A7" s="54" t="s">
        <v>276</v>
      </c>
      <c r="B7" s="68"/>
      <c r="C7" s="74" t="e">
        <f t="shared" si="0"/>
        <v>#DIV/0!</v>
      </c>
      <c r="D7" s="70"/>
      <c r="E7" s="75" t="e">
        <f t="shared" si="1"/>
        <v>#DIV/0!</v>
      </c>
      <c r="F7" s="72"/>
      <c r="G7" s="76" t="e">
        <f t="shared" si="2"/>
        <v>#DIV/0!</v>
      </c>
      <c r="H7" s="65"/>
      <c r="I7" s="54" t="s">
        <v>270</v>
      </c>
      <c r="J7" s="78">
        <v>4.33</v>
      </c>
      <c r="K7" s="81">
        <f t="shared" si="3"/>
        <v>0.96293550778354353</v>
      </c>
    </row>
    <row r="8" spans="1:11" x14ac:dyDescent="0.3">
      <c r="A8" s="54" t="s">
        <v>277</v>
      </c>
      <c r="B8" s="68"/>
      <c r="C8" s="74" t="e">
        <f t="shared" si="0"/>
        <v>#DIV/0!</v>
      </c>
      <c r="D8" s="70"/>
      <c r="E8" s="75" t="e">
        <f t="shared" si="1"/>
        <v>#DIV/0!</v>
      </c>
      <c r="F8" s="72"/>
      <c r="G8" s="76" t="e">
        <f t="shared" si="2"/>
        <v>#DIV/0!</v>
      </c>
      <c r="H8" s="65"/>
      <c r="I8" s="54" t="s">
        <v>272</v>
      </c>
      <c r="J8" s="78">
        <v>4.33</v>
      </c>
      <c r="K8" s="81">
        <f t="shared" si="3"/>
        <v>0.96293550778354353</v>
      </c>
    </row>
    <row r="9" spans="1:11" x14ac:dyDescent="0.3">
      <c r="A9" s="54" t="s">
        <v>278</v>
      </c>
      <c r="B9" s="68"/>
      <c r="C9" s="74" t="e">
        <f t="shared" si="0"/>
        <v>#DIV/0!</v>
      </c>
      <c r="D9" s="70"/>
      <c r="E9" s="75" t="e">
        <f t="shared" si="1"/>
        <v>#DIV/0!</v>
      </c>
      <c r="F9" s="72"/>
      <c r="G9" s="76" t="e">
        <f t="shared" si="2"/>
        <v>#DIV/0!</v>
      </c>
      <c r="H9" s="65"/>
      <c r="I9" s="54" t="s">
        <v>274</v>
      </c>
      <c r="J9" s="78">
        <v>4.33</v>
      </c>
      <c r="K9" s="81">
        <f t="shared" si="3"/>
        <v>0.96293550778354353</v>
      </c>
    </row>
    <row r="10" spans="1:11" x14ac:dyDescent="0.3">
      <c r="A10" s="54" t="s">
        <v>279</v>
      </c>
      <c r="B10" s="68"/>
      <c r="C10" s="74" t="e">
        <f t="shared" si="0"/>
        <v>#DIV/0!</v>
      </c>
      <c r="D10" s="70"/>
      <c r="E10" s="75" t="e">
        <f t="shared" si="1"/>
        <v>#DIV/0!</v>
      </c>
      <c r="F10" s="72"/>
      <c r="G10" s="76" t="e">
        <f t="shared" si="2"/>
        <v>#DIV/0!</v>
      </c>
      <c r="H10" s="65"/>
      <c r="I10" s="54" t="s">
        <v>276</v>
      </c>
      <c r="J10" s="78">
        <v>4.54</v>
      </c>
      <c r="K10" s="81">
        <f t="shared" si="3"/>
        <v>1.0096367679762788</v>
      </c>
    </row>
    <row r="11" spans="1:11" x14ac:dyDescent="0.3">
      <c r="A11" s="54" t="s">
        <v>280</v>
      </c>
      <c r="B11" s="68"/>
      <c r="C11" s="74" t="e">
        <f t="shared" si="0"/>
        <v>#DIV/0!</v>
      </c>
      <c r="D11" s="70"/>
      <c r="E11" s="75" t="e">
        <f t="shared" si="1"/>
        <v>#DIV/0!</v>
      </c>
      <c r="F11" s="72"/>
      <c r="G11" s="76" t="e">
        <f t="shared" si="2"/>
        <v>#DIV/0!</v>
      </c>
      <c r="H11" s="65"/>
      <c r="I11" s="54" t="s">
        <v>277</v>
      </c>
      <c r="J11" s="78">
        <v>4.54</v>
      </c>
      <c r="K11" s="81">
        <f t="shared" si="3"/>
        <v>1.0096367679762788</v>
      </c>
    </row>
    <row r="12" spans="1:11" x14ac:dyDescent="0.3">
      <c r="A12" s="54" t="s">
        <v>281</v>
      </c>
      <c r="B12" s="68"/>
      <c r="C12" s="74" t="e">
        <f t="shared" si="0"/>
        <v>#DIV/0!</v>
      </c>
      <c r="D12" s="70"/>
      <c r="E12" s="75" t="e">
        <f t="shared" si="1"/>
        <v>#DIV/0!</v>
      </c>
      <c r="F12" s="72"/>
      <c r="G12" s="76" t="e">
        <f t="shared" si="2"/>
        <v>#DIV/0!</v>
      </c>
      <c r="H12" s="65"/>
      <c r="I12" s="54" t="s">
        <v>278</v>
      </c>
      <c r="J12" s="78">
        <v>4.54</v>
      </c>
      <c r="K12" s="81">
        <f t="shared" si="3"/>
        <v>1.0096367679762788</v>
      </c>
    </row>
    <row r="13" spans="1:11" x14ac:dyDescent="0.3">
      <c r="A13" s="54" t="s">
        <v>282</v>
      </c>
      <c r="B13" s="68"/>
      <c r="C13" s="74" t="e">
        <f t="shared" si="0"/>
        <v>#DIV/0!</v>
      </c>
      <c r="D13" s="70"/>
      <c r="E13" s="75" t="e">
        <f t="shared" si="1"/>
        <v>#DIV/0!</v>
      </c>
      <c r="F13" s="72"/>
      <c r="G13" s="76" t="e">
        <f t="shared" si="2"/>
        <v>#DIV/0!</v>
      </c>
      <c r="H13" s="65"/>
      <c r="I13" s="54" t="s">
        <v>279</v>
      </c>
      <c r="J13" s="78">
        <v>4.68</v>
      </c>
      <c r="K13" s="81">
        <f t="shared" si="3"/>
        <v>1.0407709414381023</v>
      </c>
    </row>
    <row r="14" spans="1:11" x14ac:dyDescent="0.3">
      <c r="A14" s="54" t="s">
        <v>273</v>
      </c>
      <c r="B14" s="68"/>
      <c r="C14" s="74" t="e">
        <f t="shared" si="0"/>
        <v>#DIV/0!</v>
      </c>
      <c r="D14" s="70"/>
      <c r="E14" s="75" t="e">
        <f t="shared" si="1"/>
        <v>#DIV/0!</v>
      </c>
      <c r="F14" s="72"/>
      <c r="G14" s="76" t="e">
        <f t="shared" si="2"/>
        <v>#DIV/0!</v>
      </c>
      <c r="H14" s="65"/>
      <c r="I14" s="54" t="s">
        <v>280</v>
      </c>
      <c r="J14" s="78">
        <v>4.68</v>
      </c>
      <c r="K14" s="81">
        <f t="shared" si="3"/>
        <v>1.0407709414381023</v>
      </c>
    </row>
    <row r="15" spans="1:11" x14ac:dyDescent="0.3">
      <c r="A15" s="54" t="s">
        <v>275</v>
      </c>
      <c r="B15" s="68"/>
      <c r="C15" s="74" t="e">
        <f>B15/$B$16</f>
        <v>#DIV/0!</v>
      </c>
      <c r="D15" s="70"/>
      <c r="E15" s="75" t="e">
        <f>D15/$D$16</f>
        <v>#DIV/0!</v>
      </c>
      <c r="F15" s="72"/>
      <c r="G15" s="76" t="e">
        <f>F15/$F$16</f>
        <v>#DIV/0!</v>
      </c>
      <c r="H15" s="65"/>
      <c r="I15" s="54" t="s">
        <v>283</v>
      </c>
      <c r="J15" s="78">
        <v>4.78</v>
      </c>
      <c r="K15" s="81">
        <f t="shared" si="3"/>
        <v>1.0630096367679764</v>
      </c>
    </row>
    <row r="16" spans="1:11" x14ac:dyDescent="0.3">
      <c r="A16" s="55" t="s">
        <v>234</v>
      </c>
      <c r="B16" s="69" t="e">
        <f>AVERAGE(B4:B15)</f>
        <v>#DIV/0!</v>
      </c>
      <c r="C16" s="69"/>
      <c r="D16" s="71" t="e">
        <f>AVERAGE(D4:D15)</f>
        <v>#DIV/0!</v>
      </c>
      <c r="E16" s="71"/>
      <c r="F16" s="73" t="e">
        <f>AVERAGE(F4:F15)</f>
        <v>#DIV/0!</v>
      </c>
      <c r="G16" s="73"/>
      <c r="H16" s="66"/>
      <c r="I16" s="56" t="s">
        <v>234</v>
      </c>
      <c r="J16" s="79">
        <f>AVERAGE(J4:J15)</f>
        <v>4.4966666666666661</v>
      </c>
      <c r="K16" s="79"/>
    </row>
    <row r="18" spans="1:11" ht="15" customHeight="1" x14ac:dyDescent="0.3">
      <c r="A18" s="112" t="s">
        <v>299</v>
      </c>
      <c r="B18" s="112"/>
      <c r="C18" s="112"/>
      <c r="D18" s="112"/>
      <c r="E18" s="112"/>
      <c r="F18" s="112"/>
      <c r="G18" s="112"/>
      <c r="H18" s="67"/>
      <c r="I18" s="67"/>
      <c r="J18" s="67"/>
      <c r="K18" s="67"/>
    </row>
    <row r="19" spans="1:11" x14ac:dyDescent="0.3">
      <c r="A19" s="112"/>
      <c r="B19" s="112"/>
      <c r="C19" s="112"/>
      <c r="D19" s="112"/>
      <c r="E19" s="112"/>
      <c r="F19" s="112"/>
      <c r="G19" s="112"/>
      <c r="H19" s="67"/>
      <c r="I19" s="67"/>
      <c r="J19" s="67"/>
      <c r="K19" s="67"/>
    </row>
    <row r="20" spans="1:11" x14ac:dyDescent="0.3">
      <c r="A20" s="112"/>
      <c r="B20" s="112"/>
      <c r="C20" s="112"/>
      <c r="D20" s="112"/>
      <c r="E20" s="112"/>
      <c r="F20" s="112"/>
      <c r="G20" s="112"/>
      <c r="H20" s="67"/>
      <c r="I20" s="67"/>
      <c r="J20" s="67"/>
      <c r="K20" s="67"/>
    </row>
    <row r="21" spans="1:11" x14ac:dyDescent="0.3">
      <c r="A21" s="112"/>
      <c r="B21" s="112"/>
      <c r="C21" s="112"/>
      <c r="D21" s="112"/>
      <c r="E21" s="112"/>
      <c r="F21" s="112"/>
      <c r="G21" s="112"/>
      <c r="H21" s="67"/>
      <c r="I21" s="67"/>
      <c r="J21" s="67"/>
      <c r="K21" s="67"/>
    </row>
    <row r="22" spans="1:11" x14ac:dyDescent="0.3">
      <c r="A22" s="112" t="s">
        <v>300</v>
      </c>
      <c r="B22" s="112"/>
      <c r="C22" s="112"/>
      <c r="D22" s="112"/>
      <c r="E22" s="112"/>
      <c r="F22" s="112"/>
      <c r="G22" s="112"/>
      <c r="H22" s="67"/>
      <c r="I22" s="67"/>
      <c r="J22" s="67"/>
      <c r="K22" s="67"/>
    </row>
    <row r="23" spans="1:11" x14ac:dyDescent="0.3">
      <c r="A23" s="112"/>
      <c r="B23" s="112"/>
      <c r="C23" s="112"/>
      <c r="D23" s="112"/>
      <c r="E23" s="112"/>
      <c r="F23" s="112"/>
      <c r="G23" s="112"/>
    </row>
    <row r="24" spans="1:11" x14ac:dyDescent="0.3">
      <c r="A24" s="112"/>
      <c r="B24" s="112"/>
      <c r="C24" s="112"/>
      <c r="D24" s="112"/>
      <c r="E24" s="112"/>
      <c r="F24" s="112"/>
      <c r="G24" s="112"/>
    </row>
    <row r="25" spans="1:11" x14ac:dyDescent="0.3">
      <c r="A25" s="112"/>
      <c r="B25" s="112"/>
      <c r="C25" s="112"/>
      <c r="D25" s="112"/>
      <c r="E25" s="112"/>
      <c r="F25" s="112"/>
      <c r="G25" s="112"/>
    </row>
  </sheetData>
  <mergeCells count="8">
    <mergeCell ref="B1:G1"/>
    <mergeCell ref="J1:K1"/>
    <mergeCell ref="A18:G21"/>
    <mergeCell ref="A22:G25"/>
    <mergeCell ref="J2:K2"/>
    <mergeCell ref="B2:C2"/>
    <mergeCell ref="D2:E2"/>
    <mergeCell ref="F2:G2"/>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37" sqref="D37"/>
    </sheetView>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26"/>
  <sheetViews>
    <sheetView topLeftCell="B1" workbookViewId="0">
      <pane ySplit="2" topLeftCell="A299" activePane="bottomLeft" state="frozen"/>
      <selection activeCell="B1" sqref="B1"/>
      <selection pane="bottomLeft" activeCell="B315" sqref="A315:XFD315"/>
    </sheetView>
  </sheetViews>
  <sheetFormatPr defaultRowHeight="14.4" x14ac:dyDescent="0.3"/>
  <cols>
    <col min="1" max="1" width="11.33203125" hidden="1" customWidth="1"/>
    <col min="2" max="2" width="6.88671875" bestFit="1" customWidth="1"/>
    <col min="3" max="3" width="6.33203125" customWidth="1"/>
    <col min="4" max="4" width="15.109375" customWidth="1"/>
    <col min="5" max="5" width="10" style="1" bestFit="1" customWidth="1"/>
    <col min="6" max="6" width="11.33203125" style="1" bestFit="1" customWidth="1"/>
    <col min="7" max="7" width="12.21875" style="1" bestFit="1" customWidth="1"/>
    <col min="8" max="8" width="9.88671875" style="1" bestFit="1" customWidth="1"/>
    <col min="9" max="9" width="10.33203125" style="1" bestFit="1" customWidth="1"/>
    <col min="10" max="10" width="13.109375" style="1" bestFit="1" customWidth="1"/>
    <col min="11" max="11" width="9.88671875" style="1" bestFit="1" customWidth="1"/>
    <col min="12" max="12" width="10.33203125" style="1" bestFit="1" customWidth="1"/>
    <col min="13" max="13" width="12.33203125" style="1" bestFit="1" customWidth="1"/>
    <col min="14" max="14" width="10" style="1" bestFit="1" customWidth="1"/>
    <col min="19" max="19" width="0" hidden="1" customWidth="1"/>
  </cols>
  <sheetData>
    <row r="1" spans="1:19" s="2" customFormat="1" ht="27" customHeight="1" x14ac:dyDescent="0.3">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3">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3">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3">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3">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3">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3">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3">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3">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3">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3">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3">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3">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3">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3">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3">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3">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3">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3">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3">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3">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3">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3">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3">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3">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3">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3">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3">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3">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3">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3">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3">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3">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3">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3">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3">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3">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3">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3">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3">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3">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3">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3">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3">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3">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3">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3">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3">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3">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3">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3">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3">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3">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3">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3">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3">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3">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3">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3">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3">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3">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3">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3">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3">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3">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3">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3">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3">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3">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3">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3">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3">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3">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3">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3">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3">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3">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3">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3">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3">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3">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3">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3">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3">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3">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3">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3">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3">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3">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3">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3">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3">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3">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3">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3">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3">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3">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3">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3">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3">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3">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3">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3">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3">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3">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3">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3">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3">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3">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3">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3">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3">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3">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3">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3">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3">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3">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3">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3">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3">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3">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3">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3">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3">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3">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3">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3">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3">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3">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3">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3">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3">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3">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3">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3">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3">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3">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3">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3">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3">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3">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3">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3">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3">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3">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3">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3">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3">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3">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3">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3">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3">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3">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3">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3">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3">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3">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3">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3">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3">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3">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3">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3">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3">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3">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3">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3">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3">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3">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3">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3">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3">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3">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3">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3">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3">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3">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3">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3">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3">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3">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3">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3">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3">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3">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3">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3">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3">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3">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3">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3">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3">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3">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3">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3">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3">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3">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3">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3">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3">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3">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3">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3">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3">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3">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3">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3">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3">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3">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3">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3">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3">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3">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3">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3">
      <c r="B215">
        <v>5</v>
      </c>
      <c r="C215">
        <v>2016</v>
      </c>
      <c r="D215" s="3" t="s">
        <v>267</v>
      </c>
      <c r="E215" s="1">
        <v>3.3199999874288384</v>
      </c>
      <c r="F215" s="1">
        <v>3.5639423361191387</v>
      </c>
      <c r="G215" s="1">
        <v>3.2327607321592926</v>
      </c>
      <c r="H215" s="1">
        <v>3.4090055128487435</v>
      </c>
      <c r="I215" s="1">
        <v>3.389838695526123</v>
      </c>
      <c r="J215" s="1">
        <v>3.4087916721900302</v>
      </c>
      <c r="K215" s="1">
        <v>3.5038999962806696</v>
      </c>
      <c r="L215" s="1">
        <v>3.6069832474159793</v>
      </c>
      <c r="M215" s="1">
        <v>3.4478461247224073</v>
      </c>
      <c r="N215" s="1">
        <v>3.4212050700036465</v>
      </c>
    </row>
    <row r="216" spans="2:14" x14ac:dyDescent="0.3">
      <c r="B216">
        <v>6</v>
      </c>
      <c r="C216">
        <v>2016</v>
      </c>
      <c r="D216" s="3" t="s">
        <v>267</v>
      </c>
      <c r="E216" s="1">
        <v>3.4789962812870407</v>
      </c>
      <c r="F216" s="1">
        <v>3.7123684485753379</v>
      </c>
      <c r="G216" s="1">
        <v>3.3934821475829398</v>
      </c>
      <c r="H216" s="1">
        <v>3.5937272852117363</v>
      </c>
      <c r="I216" s="1">
        <v>3.5149382779627669</v>
      </c>
      <c r="J216" s="1">
        <v>3.5764139935852142</v>
      </c>
      <c r="K216" s="1">
        <v>3.6812000179290774</v>
      </c>
      <c r="L216" s="1">
        <v>3.7901887173922555</v>
      </c>
      <c r="M216" s="1">
        <v>3.5870370570524237</v>
      </c>
      <c r="N216" s="1">
        <v>3.5776734139865893</v>
      </c>
    </row>
    <row r="217" spans="2:14" x14ac:dyDescent="0.3">
      <c r="B217">
        <v>7</v>
      </c>
      <c r="C217">
        <v>2016</v>
      </c>
      <c r="D217" s="3" t="s">
        <v>267</v>
      </c>
      <c r="E217" s="1">
        <v>2.7731658286185721</v>
      </c>
      <c r="F217" s="1">
        <v>3.089897953734106</v>
      </c>
      <c r="G217" s="1">
        <v>2.7586931870742277</v>
      </c>
      <c r="H217" s="1">
        <v>3.0226900549659952</v>
      </c>
      <c r="I217" s="1">
        <v>2.8803845942020412</v>
      </c>
      <c r="J217" s="1">
        <v>2.8764393970821844</v>
      </c>
      <c r="K217" s="1">
        <v>2.9747999739646911</v>
      </c>
      <c r="L217" s="1">
        <v>3.0902325219886246</v>
      </c>
      <c r="M217" s="1">
        <v>2.9128455049623319</v>
      </c>
      <c r="N217" s="1">
        <v>2.9163468277191726</v>
      </c>
    </row>
    <row r="218" spans="2:14" x14ac:dyDescent="0.3">
      <c r="B218">
        <v>8</v>
      </c>
      <c r="C218">
        <v>2016</v>
      </c>
      <c r="D218" s="3" t="s">
        <v>267</v>
      </c>
      <c r="E218" s="1">
        <v>2.5692193410653608</v>
      </c>
      <c r="F218" s="1">
        <v>2.8644037137337781</v>
      </c>
      <c r="G218" s="1">
        <v>2.6317982725929796</v>
      </c>
      <c r="H218" s="1">
        <v>2.8064734244692153</v>
      </c>
      <c r="I218" s="1">
        <v>2.6283333622492275</v>
      </c>
      <c r="J218" s="1">
        <v>2.6725915559580629</v>
      </c>
      <c r="K218" s="1">
        <v>2.6913559355978238</v>
      </c>
      <c r="L218" s="1">
        <v>2.8513127680450787</v>
      </c>
      <c r="M218" s="1">
        <v>2.6596835685681697</v>
      </c>
      <c r="N218" s="1">
        <v>2.7000645672909478</v>
      </c>
    </row>
    <row r="219" spans="2:14" x14ac:dyDescent="0.3">
      <c r="B219">
        <v>9</v>
      </c>
      <c r="C219">
        <v>2016</v>
      </c>
      <c r="D219" s="3" t="s">
        <v>303</v>
      </c>
      <c r="E219" s="1">
        <v>2.6295652113099028</v>
      </c>
      <c r="F219" s="1">
        <v>2.83727272532203</v>
      </c>
      <c r="G219" s="1">
        <v>2.7199999945504323</v>
      </c>
      <c r="H219" s="1">
        <v>2.8479268143816694</v>
      </c>
      <c r="I219" s="1">
        <v>2.678030317479914</v>
      </c>
      <c r="J219" s="1">
        <v>2.743600006898244</v>
      </c>
      <c r="K219" s="1">
        <v>2.7194185894589094</v>
      </c>
      <c r="L219" s="1">
        <v>2.8753877630039137</v>
      </c>
      <c r="M219" s="1">
        <v>2.6875200214385986</v>
      </c>
      <c r="N219" s="1">
        <v>2.7515900147572139</v>
      </c>
    </row>
    <row r="220" spans="2:14" x14ac:dyDescent="0.3">
      <c r="B220">
        <v>10</v>
      </c>
      <c r="C220">
        <v>2016</v>
      </c>
      <c r="D220" s="3" t="s">
        <v>303</v>
      </c>
      <c r="E220" s="1">
        <v>2.7983809516543432</v>
      </c>
      <c r="F220" s="1">
        <v>2.9604762224923995</v>
      </c>
      <c r="G220" s="1">
        <v>2.8358928646360124</v>
      </c>
      <c r="H220" s="1">
        <v>2.9435975653369253</v>
      </c>
      <c r="I220" s="1">
        <v>2.8048077027002969</v>
      </c>
      <c r="J220" s="1">
        <v>2.9018750018195103</v>
      </c>
      <c r="K220" s="1">
        <v>2.8676530512011782</v>
      </c>
      <c r="L220" s="1">
        <v>3.0089130414568861</v>
      </c>
      <c r="M220" s="1">
        <v>2.845193805620652</v>
      </c>
      <c r="N220" s="1">
        <v>2.8815120308669573</v>
      </c>
    </row>
    <row r="221" spans="2:14" x14ac:dyDescent="0.3">
      <c r="B221">
        <v>11</v>
      </c>
      <c r="C221">
        <v>2016</v>
      </c>
      <c r="D221" s="3" t="s">
        <v>303</v>
      </c>
      <c r="E221" s="1">
        <v>2.7586764649433246</v>
      </c>
      <c r="F221" s="1">
        <v>2.950172416095076</v>
      </c>
      <c r="G221" s="1">
        <v>2.7758878436043997</v>
      </c>
      <c r="H221" s="1">
        <v>2.9339622596524797</v>
      </c>
      <c r="I221" s="1">
        <v>2.7357948890099157</v>
      </c>
      <c r="J221" s="1">
        <v>2.8402000105381013</v>
      </c>
      <c r="K221" s="1">
        <v>2.8047541164961016</v>
      </c>
      <c r="L221" s="1">
        <v>2.9618213176727295</v>
      </c>
      <c r="M221" s="1">
        <v>2.7749999908753384</v>
      </c>
      <c r="N221" s="1">
        <v>2.83860887502951</v>
      </c>
    </row>
    <row r="222" spans="2:14" x14ac:dyDescent="0.3">
      <c r="B222">
        <v>12</v>
      </c>
      <c r="C222">
        <v>2016</v>
      </c>
      <c r="D222" s="3" t="s">
        <v>303</v>
      </c>
      <c r="E222" s="1">
        <v>2.8076712301332658</v>
      </c>
      <c r="F222" s="1">
        <v>3.0785576724089108</v>
      </c>
      <c r="G222" s="1">
        <v>2.8131034511259232</v>
      </c>
      <c r="H222" s="1">
        <v>3.0370930239211682</v>
      </c>
      <c r="I222" s="1">
        <v>2.8054615204150859</v>
      </c>
      <c r="J222" s="1">
        <v>2.868753902637327</v>
      </c>
      <c r="K222" s="1">
        <v>2.8897979741144662</v>
      </c>
      <c r="L222" s="1">
        <v>3.0227947557857462</v>
      </c>
      <c r="M222" s="1">
        <v>2.8518548434780491</v>
      </c>
      <c r="N222" s="1">
        <v>2.9035814233105297</v>
      </c>
    </row>
    <row r="223" spans="2:14" x14ac:dyDescent="0.3">
      <c r="B223">
        <v>1</v>
      </c>
      <c r="C223">
        <v>2017</v>
      </c>
      <c r="D223" s="3" t="s">
        <v>303</v>
      </c>
      <c r="E223" s="1">
        <v>2.9547727487303992</v>
      </c>
      <c r="F223" s="1">
        <v>3.2169903134836733</v>
      </c>
      <c r="G223" s="1">
        <v>2.953274845379835</v>
      </c>
      <c r="H223" s="1">
        <v>3.1822891493877732</v>
      </c>
      <c r="I223" s="1">
        <v>2.9307031370699406</v>
      </c>
      <c r="J223" s="1">
        <v>2.9744025086456873</v>
      </c>
      <c r="K223" s="1">
        <v>3.0285000085830687</v>
      </c>
      <c r="L223" s="1">
        <v>3.1329473671160248</v>
      </c>
      <c r="M223" s="1">
        <v>2.9852892820500143</v>
      </c>
      <c r="N223" s="1">
        <v>3.0289980272910433</v>
      </c>
    </row>
    <row r="224" spans="2:14" x14ac:dyDescent="0.3">
      <c r="B224">
        <v>2</v>
      </c>
      <c r="C224">
        <v>2017</v>
      </c>
      <c r="D224" s="3" t="s">
        <v>303</v>
      </c>
      <c r="E224" s="1">
        <v>3.0658482100282396</v>
      </c>
      <c r="F224" s="1">
        <v>3.3247422557516195</v>
      </c>
      <c r="G224" s="1">
        <v>3.0600568164478648</v>
      </c>
      <c r="H224" s="1">
        <v>3.2647169910886751</v>
      </c>
      <c r="I224" s="1">
        <v>3.0516874864697456</v>
      </c>
      <c r="J224" s="1">
        <v>3.0927353080581215</v>
      </c>
      <c r="K224" s="1">
        <v>3.1675757518922438</v>
      </c>
      <c r="L224" s="1">
        <v>3.2413259777574908</v>
      </c>
      <c r="M224" s="1">
        <v>3.0996874924749136</v>
      </c>
      <c r="N224" s="1">
        <v>3.1353836330916267</v>
      </c>
    </row>
    <row r="225" spans="2:15" x14ac:dyDescent="0.3">
      <c r="B225">
        <v>3</v>
      </c>
      <c r="C225">
        <v>2017</v>
      </c>
      <c r="D225" s="3" t="s">
        <v>303</v>
      </c>
      <c r="E225" s="1">
        <v>2.9804905801449184</v>
      </c>
      <c r="F225" s="1">
        <v>3.2180172718804458</v>
      </c>
      <c r="G225" s="1">
        <v>2.9673394566282218</v>
      </c>
      <c r="H225" s="1">
        <v>3.1720397946846424</v>
      </c>
      <c r="I225" s="1">
        <v>2.946543197572967</v>
      </c>
      <c r="J225" s="1">
        <v>3.0085642229699969</v>
      </c>
      <c r="K225" s="1">
        <v>3.1079199962615967</v>
      </c>
      <c r="L225" s="1">
        <v>3.1453191523856305</v>
      </c>
      <c r="M225" s="1">
        <v>2.9959588997984588</v>
      </c>
      <c r="N225" s="1">
        <v>3.0479195720069212</v>
      </c>
    </row>
    <row r="226" spans="2:15" x14ac:dyDescent="0.3">
      <c r="B226">
        <v>4</v>
      </c>
      <c r="C226">
        <v>2017</v>
      </c>
      <c r="D226" s="3" t="s">
        <v>303</v>
      </c>
      <c r="E226" s="1">
        <v>3.0090583119157186</v>
      </c>
      <c r="F226" s="1">
        <v>3.2239000272750853</v>
      </c>
      <c r="G226" s="1">
        <v>2.9641278954439385</v>
      </c>
      <c r="H226" s="1">
        <v>3.2112209311751432</v>
      </c>
      <c r="I226" s="1">
        <v>2.9672956166777222</v>
      </c>
      <c r="J226" s="1">
        <v>3.0222935727612321</v>
      </c>
      <c r="K226" s="1">
        <v>3.1139361706185849</v>
      </c>
      <c r="L226" s="1">
        <v>3.1901234609109386</v>
      </c>
      <c r="M226" s="1">
        <v>3.0107086737324873</v>
      </c>
      <c r="N226" s="1">
        <v>3.0647981823422015</v>
      </c>
    </row>
    <row r="227" spans="2:15" x14ac:dyDescent="0.3">
      <c r="B227">
        <v>5</v>
      </c>
      <c r="C227">
        <v>2017</v>
      </c>
      <c r="D227" s="3" t="s">
        <v>303</v>
      </c>
      <c r="E227" s="1">
        <v>3.1212354847823329</v>
      </c>
      <c r="F227" s="1">
        <v>3.3011627696281254</v>
      </c>
      <c r="G227" s="1">
        <v>3.0633636301214047</v>
      </c>
      <c r="H227" s="1">
        <v>3.2700990308629403</v>
      </c>
      <c r="I227" s="1">
        <v>3.1296875089406968</v>
      </c>
      <c r="J227" s="1">
        <v>3.1690807727718089</v>
      </c>
      <c r="K227" s="1">
        <v>3.2118032662594906</v>
      </c>
      <c r="L227" s="1">
        <v>3.4112698451551813</v>
      </c>
      <c r="M227" s="1">
        <v>3.1792517065190946</v>
      </c>
      <c r="N227" s="1">
        <v>3.1959261273830779</v>
      </c>
    </row>
    <row r="228" spans="2:15" x14ac:dyDescent="0.3">
      <c r="B228">
        <v>6</v>
      </c>
      <c r="C228">
        <v>2017</v>
      </c>
      <c r="D228" s="3" t="s">
        <v>303</v>
      </c>
      <c r="E228" s="1">
        <v>3.2334545471451501</v>
      </c>
      <c r="F228" s="1">
        <v>3.3091463228551352</v>
      </c>
      <c r="G228" s="1">
        <v>3.1066111034817165</v>
      </c>
      <c r="H228" s="1">
        <v>3.2690909071402117</v>
      </c>
      <c r="I228" s="1">
        <v>3.254999981114739</v>
      </c>
      <c r="J228" s="1">
        <v>3.3239403020090132</v>
      </c>
      <c r="K228" s="1">
        <v>3.2976999950408934</v>
      </c>
      <c r="L228" s="1">
        <v>3.5644444401501216</v>
      </c>
      <c r="M228" s="1">
        <v>3.3090076209934614</v>
      </c>
      <c r="N228" s="1">
        <v>3.2956108549139</v>
      </c>
    </row>
    <row r="229" spans="2:15" x14ac:dyDescent="0.3">
      <c r="B229">
        <v>7</v>
      </c>
      <c r="C229">
        <v>2017</v>
      </c>
      <c r="D229" s="3" t="s">
        <v>303</v>
      </c>
      <c r="E229" s="1">
        <v>3.3498611174247883</v>
      </c>
      <c r="F229" s="1">
        <v>3.2768687166348851</v>
      </c>
      <c r="G229" s="1">
        <v>3.139417990174874</v>
      </c>
      <c r="H229" s="1">
        <v>3.3126436691174561</v>
      </c>
      <c r="I229" s="1">
        <v>3.4349152758970098</v>
      </c>
      <c r="J229" s="1">
        <v>3.4351071425846644</v>
      </c>
      <c r="K229" s="1">
        <v>3.4093203799238481</v>
      </c>
      <c r="L229" s="1">
        <v>3.6849230821316059</v>
      </c>
      <c r="M229" s="1">
        <v>3.4604958778570505</v>
      </c>
      <c r="N229" s="1">
        <v>3.3802797247479845</v>
      </c>
    </row>
    <row r="230" spans="2:15" x14ac:dyDescent="0.3">
      <c r="B230">
        <v>8</v>
      </c>
      <c r="C230">
        <v>2017</v>
      </c>
      <c r="D230" s="3" t="s">
        <v>303</v>
      </c>
      <c r="E230" s="1">
        <v>3.1108046062147938</v>
      </c>
      <c r="F230" s="1">
        <v>3.0136000003814698</v>
      </c>
      <c r="G230" s="1">
        <v>2.9500432881441983</v>
      </c>
      <c r="H230" s="1">
        <v>3.0761233499921889</v>
      </c>
      <c r="I230" s="1">
        <v>3.1415753348232949</v>
      </c>
      <c r="J230" s="1">
        <v>3.1714646479096076</v>
      </c>
      <c r="K230" s="1">
        <v>3.1125974004918877</v>
      </c>
      <c r="L230" s="1">
        <v>3.4276543281696461</v>
      </c>
      <c r="M230" s="1">
        <v>3.1591549289058634</v>
      </c>
      <c r="N230" s="1">
        <v>3.1269793939693891</v>
      </c>
    </row>
    <row r="231" spans="2:15" x14ac:dyDescent="0.3">
      <c r="B231">
        <v>9</v>
      </c>
      <c r="C231">
        <v>2017</v>
      </c>
      <c r="D231" s="3" t="s">
        <v>305</v>
      </c>
      <c r="E231" s="1">
        <v>3.0661083912027292</v>
      </c>
      <c r="F231" s="1">
        <v>2.9614563219755601</v>
      </c>
      <c r="G231" s="1">
        <v>2.9589080522800315</v>
      </c>
      <c r="H231" s="1">
        <v>3.0161538603743154</v>
      </c>
      <c r="I231" s="1">
        <v>3.1022413948486589</v>
      </c>
      <c r="J231" s="1">
        <v>3.1505102024597376</v>
      </c>
      <c r="K231" s="1">
        <v>3.0795327191040895</v>
      </c>
      <c r="L231" s="1">
        <v>3.3701136315410789</v>
      </c>
      <c r="M231" s="1">
        <v>3.1508800144195557</v>
      </c>
      <c r="N231" s="1">
        <v>3.1047375673490394</v>
      </c>
      <c r="O231" s="1"/>
    </row>
    <row r="232" spans="2:15" x14ac:dyDescent="0.3">
      <c r="B232">
        <v>10</v>
      </c>
      <c r="C232">
        <v>2017</v>
      </c>
      <c r="D232" s="3" t="s">
        <v>305</v>
      </c>
      <c r="E232" s="1">
        <v>3.0358373479980032</v>
      </c>
      <c r="F232" s="1">
        <v>2.9248077112894793</v>
      </c>
      <c r="G232" s="1">
        <v>2.9201190712906064</v>
      </c>
      <c r="H232" s="1">
        <v>2.9404878107512871</v>
      </c>
      <c r="I232" s="1">
        <v>2.9341558868234809</v>
      </c>
      <c r="J232" s="1">
        <v>3.1305315692559428</v>
      </c>
      <c r="K232" s="1">
        <v>3.0456896362633539</v>
      </c>
      <c r="L232" s="1">
        <v>3.346603772925131</v>
      </c>
      <c r="M232" s="1">
        <v>3.0177344139665365</v>
      </c>
      <c r="N232" s="1">
        <v>3.0454557712920414</v>
      </c>
      <c r="O232" s="1"/>
    </row>
    <row r="233" spans="2:15" x14ac:dyDescent="0.3">
      <c r="B233">
        <v>11</v>
      </c>
      <c r="C233">
        <v>2017</v>
      </c>
      <c r="D233" s="3" t="s">
        <v>305</v>
      </c>
      <c r="E233" s="1">
        <v>3.0469145296231521</v>
      </c>
      <c r="F233" s="1">
        <v>2.9689922720886939</v>
      </c>
      <c r="G233" s="1">
        <v>2.8803669903256477</v>
      </c>
      <c r="H233" s="1">
        <v>2.9611111349529691</v>
      </c>
      <c r="I233" s="1">
        <v>2.9301156322391049</v>
      </c>
      <c r="J233" s="1">
        <v>3.1965697698814926</v>
      </c>
      <c r="K233" s="1">
        <v>3.0553846198778887</v>
      </c>
      <c r="L233" s="1">
        <v>3.3100411499478688</v>
      </c>
      <c r="M233" s="1">
        <v>3.003413200378418</v>
      </c>
      <c r="N233" s="1">
        <v>3.0597638379996397</v>
      </c>
      <c r="O233" s="1"/>
    </row>
    <row r="234" spans="2:15" x14ac:dyDescent="0.3">
      <c r="B234">
        <v>12</v>
      </c>
      <c r="C234">
        <v>2017</v>
      </c>
      <c r="D234" s="3" t="s">
        <v>305</v>
      </c>
      <c r="E234" s="1">
        <v>3.0819047768910726</v>
      </c>
      <c r="F234" s="1">
        <v>3.0964423005397501</v>
      </c>
      <c r="G234" s="1">
        <v>2.8862790756447372</v>
      </c>
      <c r="H234" s="1">
        <v>3.0565714345659529</v>
      </c>
      <c r="I234" s="1">
        <v>2.9504878385280207</v>
      </c>
      <c r="J234" s="1">
        <v>3.1935483847894974</v>
      </c>
      <c r="K234" s="1">
        <v>3.1115384629139533</v>
      </c>
      <c r="L234" s="1">
        <v>3.3466203643216028</v>
      </c>
      <c r="M234" s="1">
        <v>3.070697692013526</v>
      </c>
      <c r="N234" s="1">
        <v>3.1082760913759877</v>
      </c>
      <c r="O234" s="1"/>
    </row>
    <row r="235" spans="2:15" x14ac:dyDescent="0.3">
      <c r="B235">
        <v>1</v>
      </c>
      <c r="C235">
        <v>2018</v>
      </c>
      <c r="D235" s="3" t="s">
        <v>305</v>
      </c>
      <c r="E235" s="1">
        <v>3.1908800010681153</v>
      </c>
      <c r="F235" s="1">
        <v>3.1997674694356992</v>
      </c>
      <c r="G235" s="1">
        <v>2.9760952449980236</v>
      </c>
      <c r="H235" s="1">
        <v>3.1564953271473679</v>
      </c>
      <c r="I235" s="1">
        <v>2.9987662333946723</v>
      </c>
      <c r="J235" s="1">
        <v>3.2558092457710663</v>
      </c>
      <c r="K235" s="1">
        <v>3.2381538427793064</v>
      </c>
      <c r="L235" s="1">
        <v>3.4140000029614099</v>
      </c>
      <c r="M235" s="1">
        <v>3.1009090782760027</v>
      </c>
      <c r="N235" s="1">
        <v>3.1775126631634252</v>
      </c>
      <c r="O235" s="1"/>
    </row>
    <row r="236" spans="2:15" x14ac:dyDescent="0.3">
      <c r="B236">
        <v>2</v>
      </c>
      <c r="C236">
        <v>2018</v>
      </c>
      <c r="D236" s="3" t="s">
        <v>305</v>
      </c>
      <c r="E236" s="1">
        <v>3.3563888823544539</v>
      </c>
      <c r="F236" s="1">
        <v>3.3593069114307368</v>
      </c>
      <c r="G236" s="1">
        <v>3.1532738081046512</v>
      </c>
      <c r="H236" s="1">
        <v>3.3323493923049377</v>
      </c>
      <c r="I236" s="1">
        <v>3.1487919564215128</v>
      </c>
      <c r="J236" s="1">
        <v>3.4096598690058908</v>
      </c>
      <c r="K236" s="1">
        <v>3.3818181904879485</v>
      </c>
      <c r="L236" s="1">
        <v>3.5658227854137179</v>
      </c>
      <c r="M236" s="1">
        <v>3.2478030667160498</v>
      </c>
      <c r="N236" s="1">
        <v>3.335281127427955</v>
      </c>
      <c r="O236" s="1"/>
    </row>
    <row r="237" spans="2:15" x14ac:dyDescent="0.3">
      <c r="B237">
        <v>3</v>
      </c>
      <c r="C237">
        <v>2018</v>
      </c>
      <c r="D237" s="3" t="s">
        <v>305</v>
      </c>
      <c r="E237" s="1">
        <v>3.4152657087298408</v>
      </c>
      <c r="F237" s="1">
        <v>3.4297115298417897</v>
      </c>
      <c r="G237" s="1">
        <v>3.2276515202088789</v>
      </c>
      <c r="H237" s="1">
        <v>3.4085380082939105</v>
      </c>
      <c r="I237" s="1">
        <v>3.2495275613829846</v>
      </c>
      <c r="J237" s="1">
        <v>3.5069736916767922</v>
      </c>
      <c r="K237" s="1">
        <v>3.4693269087718082</v>
      </c>
      <c r="L237" s="1">
        <v>3.6264171192352785</v>
      </c>
      <c r="M237" s="1">
        <v>3.3521951097783034</v>
      </c>
      <c r="N237" s="1">
        <v>3.4288142575557465</v>
      </c>
      <c r="O237" s="1"/>
    </row>
    <row r="238" spans="2:15" x14ac:dyDescent="0.3">
      <c r="B238">
        <v>4</v>
      </c>
      <c r="C238">
        <v>2018</v>
      </c>
      <c r="D238" s="3" t="s">
        <v>305</v>
      </c>
      <c r="E238" s="1">
        <v>3.4499999889599278</v>
      </c>
      <c r="F238" s="1">
        <v>3.4882692694664001</v>
      </c>
      <c r="G238" s="1">
        <v>3.2874999847263098</v>
      </c>
      <c r="H238" s="1">
        <v>3.495773827745801</v>
      </c>
      <c r="I238" s="1">
        <v>3.2950657590439447</v>
      </c>
      <c r="J238" s="1">
        <v>3.5729870107266808</v>
      </c>
      <c r="K238" s="1">
        <v>3.5481034393968254</v>
      </c>
      <c r="L238" s="1">
        <v>3.687677426492014</v>
      </c>
      <c r="M238" s="1">
        <v>3.387462671123334</v>
      </c>
      <c r="N238" s="1">
        <v>3.4806811958957433</v>
      </c>
      <c r="O238" s="1"/>
    </row>
    <row r="239" spans="2:15" x14ac:dyDescent="0.3">
      <c r="B239">
        <v>5</v>
      </c>
      <c r="C239">
        <v>2018</v>
      </c>
      <c r="D239" s="3" t="s">
        <v>305</v>
      </c>
      <c r="E239" s="1">
        <v>3.6423165963883566</v>
      </c>
      <c r="F239" s="1">
        <v>3.6434108822844751</v>
      </c>
      <c r="G239" s="1">
        <v>3.4796363642721464</v>
      </c>
      <c r="H239" s="1">
        <v>3.6427699747219893</v>
      </c>
      <c r="I239" s="1">
        <v>3.4654838900412281</v>
      </c>
      <c r="J239" s="1">
        <v>3.750225996567031</v>
      </c>
      <c r="K239" s="1">
        <v>3.7569999933242797</v>
      </c>
      <c r="L239" s="1">
        <v>3.8607179568364072</v>
      </c>
      <c r="M239" s="1">
        <v>3.5772956032423102</v>
      </c>
      <c r="N239" s="1">
        <v>3.6601364493302286</v>
      </c>
      <c r="O239" s="1"/>
    </row>
    <row r="240" spans="2:15" x14ac:dyDescent="0.3">
      <c r="B240">
        <v>6</v>
      </c>
      <c r="C240">
        <v>2018</v>
      </c>
      <c r="D240" s="3" t="s">
        <v>305</v>
      </c>
      <c r="E240" s="1">
        <v>3.3388095265343076</v>
      </c>
      <c r="F240" s="1">
        <v>3.3649230846991904</v>
      </c>
      <c r="G240" s="1">
        <v>3.1709523938951039</v>
      </c>
      <c r="H240" s="1">
        <v>3.3622093283852865</v>
      </c>
      <c r="I240" s="1">
        <v>3.1788275833787587</v>
      </c>
      <c r="J240" s="1">
        <v>3.4384709381546812</v>
      </c>
      <c r="K240" s="1">
        <v>3.4516521806302278</v>
      </c>
      <c r="L240" s="1">
        <v>3.5603468390558497</v>
      </c>
      <c r="M240" s="1">
        <v>3.2797777864668105</v>
      </c>
      <c r="N240" s="1">
        <v>3.3699088415959104</v>
      </c>
      <c r="O240" s="1"/>
    </row>
    <row r="241" spans="2:16" x14ac:dyDescent="0.3">
      <c r="B241">
        <v>7</v>
      </c>
      <c r="C241">
        <v>2018</v>
      </c>
      <c r="D241" s="3" t="s">
        <v>305</v>
      </c>
      <c r="E241" s="1">
        <v>3.2258173089761</v>
      </c>
      <c r="F241" s="1">
        <v>3.2926923403373132</v>
      </c>
      <c r="G241" s="1">
        <v>3.0640277796321445</v>
      </c>
      <c r="H241" s="1">
        <v>3.2585542331258934</v>
      </c>
      <c r="I241" s="1">
        <v>3.1126723967749497</v>
      </c>
      <c r="J241" s="1">
        <v>3.2833088434794369</v>
      </c>
      <c r="K241" s="1">
        <v>3.3824999997249017</v>
      </c>
      <c r="L241" s="1">
        <v>3.4090972161955304</v>
      </c>
      <c r="M241" s="1">
        <v>3.1939062532037497</v>
      </c>
      <c r="N241" s="1">
        <v>3.2562282153430342</v>
      </c>
      <c r="O241" s="1"/>
    </row>
    <row r="242" spans="2:16" x14ac:dyDescent="0.3">
      <c r="B242">
        <v>8</v>
      </c>
      <c r="C242">
        <v>2018</v>
      </c>
      <c r="D242" s="3" t="s">
        <v>305</v>
      </c>
      <c r="E242" s="1">
        <v>3.3933215520407201</v>
      </c>
      <c r="F242" s="1">
        <v>3.4070085521437163</v>
      </c>
      <c r="G242" s="1">
        <v>3.2078666687011719</v>
      </c>
      <c r="H242" s="1">
        <v>3.3453521135267517</v>
      </c>
      <c r="I242" s="1">
        <v>3.2098342437111871</v>
      </c>
      <c r="J242" s="1">
        <v>3.4278608241032078</v>
      </c>
      <c r="K242" s="1">
        <v>3.5202857170786177</v>
      </c>
      <c r="L242" s="1">
        <v>3.5333695580130038</v>
      </c>
      <c r="M242" s="1">
        <v>3.2990062073891209</v>
      </c>
      <c r="N242" s="1">
        <v>3.377974681691541</v>
      </c>
      <c r="O242" s="1"/>
    </row>
    <row r="243" spans="2:16" x14ac:dyDescent="0.3">
      <c r="B243">
        <v>9</v>
      </c>
      <c r="C243">
        <v>2018</v>
      </c>
      <c r="D243" s="3" t="s">
        <v>306</v>
      </c>
      <c r="E243" s="1">
        <v>3.2513242181577637</v>
      </c>
      <c r="F243" s="1">
        <v>3.2522857189178467</v>
      </c>
      <c r="G243" s="1">
        <v>3.0275000089948829</v>
      </c>
      <c r="H243" s="1">
        <v>3.1384117827695959</v>
      </c>
      <c r="I243" s="1">
        <v>3.1395967891139369</v>
      </c>
      <c r="J243" s="1">
        <v>3.3508108105208421</v>
      </c>
      <c r="K243" s="1">
        <v>3.3796154008461881</v>
      </c>
      <c r="L243" s="1">
        <v>3.5331578976229618</v>
      </c>
      <c r="M243" s="1">
        <v>3.2263077038985033</v>
      </c>
      <c r="N243" s="1">
        <v>3.2581233159313356</v>
      </c>
      <c r="O243" s="1"/>
    </row>
    <row r="244" spans="2:16" x14ac:dyDescent="0.3">
      <c r="B244">
        <v>10</v>
      </c>
      <c r="C244">
        <v>2018</v>
      </c>
      <c r="D244" s="3" t="s">
        <v>306</v>
      </c>
      <c r="E244" s="1">
        <v>3.2157488076583198</v>
      </c>
      <c r="F244" s="1">
        <v>3.3339603867861305</v>
      </c>
      <c r="G244" s="1">
        <v>3.11892215648811</v>
      </c>
      <c r="H244" s="1">
        <v>3.196198842678851</v>
      </c>
      <c r="I244" s="1">
        <v>3.2471874915063381</v>
      </c>
      <c r="J244" s="1">
        <v>3.4020679085342973</v>
      </c>
      <c r="K244" s="1">
        <v>3.4345631205919878</v>
      </c>
      <c r="L244" s="1">
        <v>3.6314673993898476</v>
      </c>
      <c r="M244" s="1">
        <v>3.3452984913071591</v>
      </c>
      <c r="N244" s="1">
        <v>3.3297761728137321</v>
      </c>
      <c r="O244" s="1"/>
    </row>
    <row r="245" spans="2:16" x14ac:dyDescent="0.3">
      <c r="B245">
        <v>11</v>
      </c>
      <c r="C245">
        <v>2018</v>
      </c>
      <c r="D245" s="3" t="s">
        <v>306</v>
      </c>
      <c r="E245" s="1">
        <v>3.2613793110025342</v>
      </c>
      <c r="F245" s="1">
        <v>3.3904064903414346</v>
      </c>
      <c r="G245" s="1">
        <v>3.1675111262003579</v>
      </c>
      <c r="H245" s="1">
        <v>3.3550230303118305</v>
      </c>
      <c r="I245" s="1">
        <v>3.2518131811540205</v>
      </c>
      <c r="J245" s="1">
        <v>3.4208831081142672</v>
      </c>
      <c r="K245" s="1">
        <v>3.436287840207418</v>
      </c>
      <c r="L245" s="1">
        <v>3.6324423952586091</v>
      </c>
      <c r="M245" s="1">
        <v>3.3489325676071511</v>
      </c>
      <c r="N245" s="1">
        <v>3.3608824970662257</v>
      </c>
      <c r="O245" s="1"/>
    </row>
    <row r="246" spans="2:16" x14ac:dyDescent="0.3">
      <c r="B246">
        <v>12</v>
      </c>
      <c r="C246">
        <v>2018</v>
      </c>
      <c r="D246" s="3" t="s">
        <v>306</v>
      </c>
      <c r="E246" s="1">
        <v>3.3723684277450827</v>
      </c>
      <c r="F246" s="1">
        <v>3.5102000045776367</v>
      </c>
      <c r="G246" s="1">
        <v>3.2662941035102397</v>
      </c>
      <c r="H246" s="1">
        <v>3.4680701933409037</v>
      </c>
      <c r="I246" s="1">
        <v>3.3764516345916258</v>
      </c>
      <c r="J246" s="1">
        <v>3.5078915680747436</v>
      </c>
      <c r="K246" s="1">
        <v>3.5482178395337396</v>
      </c>
      <c r="L246" s="1">
        <v>3.7336649158238115</v>
      </c>
      <c r="M246" s="1">
        <v>3.4881617672303142</v>
      </c>
      <c r="N246" s="1">
        <v>3.475479721178643</v>
      </c>
      <c r="O246" s="1"/>
    </row>
    <row r="247" spans="2:16" x14ac:dyDescent="0.3">
      <c r="B247">
        <v>1</v>
      </c>
      <c r="C247">
        <v>2019</v>
      </c>
      <c r="D247" s="3" t="s">
        <v>306</v>
      </c>
      <c r="E247" s="1">
        <v>3.3933708051617226</v>
      </c>
      <c r="F247" s="1">
        <v>3.532096758965523</v>
      </c>
      <c r="G247" s="1">
        <v>3.2890232352323312</v>
      </c>
      <c r="H247" s="1">
        <v>3.4855050595119748</v>
      </c>
      <c r="I247" s="1">
        <v>3.3820000235239664</v>
      </c>
      <c r="J247" s="1">
        <v>3.4984468556230008</v>
      </c>
      <c r="K247" s="1">
        <v>3.5078095617748444</v>
      </c>
      <c r="L247" s="1">
        <v>3.7408823405995086</v>
      </c>
      <c r="M247" s="1">
        <v>3.5031875312328338</v>
      </c>
      <c r="N247" s="1">
        <v>3.4773631320985334</v>
      </c>
      <c r="O247" s="1"/>
    </row>
    <row r="248" spans="2:16" x14ac:dyDescent="0.3">
      <c r="B248">
        <v>2</v>
      </c>
      <c r="C248">
        <v>2019</v>
      </c>
      <c r="D248" s="3" t="s">
        <v>306</v>
      </c>
      <c r="E248" s="1">
        <v>3.3905106372021616</v>
      </c>
      <c r="F248" s="1">
        <v>3.5239000010490416</v>
      </c>
      <c r="G248" s="1">
        <v>3.275116273137026</v>
      </c>
      <c r="H248" s="1">
        <v>3.4919318231669338</v>
      </c>
      <c r="I248" s="1">
        <v>3.3499342030600499</v>
      </c>
      <c r="J248" s="1">
        <v>3.4936363719473813</v>
      </c>
      <c r="K248" s="1">
        <v>3.5347368633537961</v>
      </c>
      <c r="L248" s="1">
        <v>3.6921818155230897</v>
      </c>
      <c r="M248" s="1">
        <v>3.4569697127197729</v>
      </c>
      <c r="N248" s="1">
        <v>3.4627539969861698</v>
      </c>
      <c r="O248" s="1"/>
    </row>
    <row r="249" spans="2:16" x14ac:dyDescent="0.3">
      <c r="B249">
        <v>3</v>
      </c>
      <c r="C249">
        <v>2019</v>
      </c>
      <c r="D249" s="3" t="s">
        <v>306</v>
      </c>
      <c r="E249" s="1">
        <v>3.3478672967702856</v>
      </c>
      <c r="F249" s="1">
        <v>3.5126262602179943</v>
      </c>
      <c r="G249" s="1">
        <v>3.2460000106266569</v>
      </c>
      <c r="H249" s="1">
        <v>3.4766279167907181</v>
      </c>
      <c r="I249" s="1">
        <v>3.2746773958206177</v>
      </c>
      <c r="J249" s="1">
        <v>3.4456088578129167</v>
      </c>
      <c r="K249" s="1">
        <v>3.4883333285649618</v>
      </c>
      <c r="L249" s="1">
        <v>3.6250704342210796</v>
      </c>
      <c r="M249" s="1">
        <v>3.3676377731984055</v>
      </c>
      <c r="N249" s="1">
        <v>3.4150242878280523</v>
      </c>
      <c r="O249" s="1"/>
    </row>
    <row r="250" spans="2:16" x14ac:dyDescent="0.3">
      <c r="B250">
        <v>4</v>
      </c>
      <c r="C250">
        <v>2019</v>
      </c>
      <c r="D250" s="3" t="s">
        <v>306</v>
      </c>
      <c r="E250" s="1">
        <v>3.2606355770159574</v>
      </c>
      <c r="F250" s="1">
        <v>3.4283838392508152</v>
      </c>
      <c r="G250" s="1">
        <v>3.1563068398020486</v>
      </c>
      <c r="H250" s="1">
        <v>3.378342868259975</v>
      </c>
      <c r="I250" s="1">
        <v>3.1395238370311502</v>
      </c>
      <c r="J250" s="1">
        <v>3.340573238719041</v>
      </c>
      <c r="K250" s="1">
        <v>3.4232499678929647</v>
      </c>
      <c r="L250" s="1">
        <v>3.491333325703939</v>
      </c>
      <c r="M250" s="1">
        <v>3.2282481767835409</v>
      </c>
      <c r="N250" s="1">
        <v>3.3094272832919578</v>
      </c>
      <c r="O250" s="1"/>
    </row>
    <row r="251" spans="2:16" x14ac:dyDescent="0.3">
      <c r="B251">
        <v>5</v>
      </c>
      <c r="C251">
        <v>2019</v>
      </c>
      <c r="D251" s="3" t="s">
        <v>306</v>
      </c>
      <c r="E251" s="1">
        <v>3.4643283504158702</v>
      </c>
      <c r="F251" s="1">
        <v>3.6324000053405761</v>
      </c>
      <c r="G251" s="1">
        <v>3.3804017805627415</v>
      </c>
      <c r="H251" s="1">
        <v>3.5798139705214389</v>
      </c>
      <c r="I251" s="1">
        <v>3.3314102781124606</v>
      </c>
      <c r="J251" s="1">
        <v>3.5310192909450899</v>
      </c>
      <c r="K251" s="1">
        <v>3.6205983019282675</v>
      </c>
      <c r="L251" s="1">
        <v>3.647469885377999</v>
      </c>
      <c r="M251" s="1">
        <v>3.4306097713912407</v>
      </c>
      <c r="N251" s="1">
        <v>3.5053003403183087</v>
      </c>
      <c r="O251" s="1"/>
    </row>
    <row r="252" spans="2:16" x14ac:dyDescent="0.3">
      <c r="B252">
        <v>6</v>
      </c>
      <c r="C252">
        <v>2019</v>
      </c>
      <c r="D252" s="3" t="s">
        <v>306</v>
      </c>
      <c r="E252" s="1">
        <v>4.0149762946847494</v>
      </c>
      <c r="F252" s="1">
        <v>4.1605319063714212</v>
      </c>
      <c r="G252" s="1">
        <v>3.9103550713443194</v>
      </c>
      <c r="H252" s="1">
        <v>4.1074699220887148</v>
      </c>
      <c r="I252" s="1">
        <v>3.8881633103299302</v>
      </c>
      <c r="J252" s="1">
        <v>4.0718794198746373</v>
      </c>
      <c r="K252" s="1">
        <v>4.1984111772519404</v>
      </c>
      <c r="L252" s="1">
        <v>4.1950359944816977</v>
      </c>
      <c r="M252" s="1">
        <v>3.9778677242643692</v>
      </c>
      <c r="N252" s="1">
        <v>4.0483115259981579</v>
      </c>
      <c r="O252" s="1"/>
    </row>
    <row r="253" spans="2:16" x14ac:dyDescent="0.3">
      <c r="B253">
        <v>7</v>
      </c>
      <c r="C253">
        <v>2019</v>
      </c>
      <c r="D253" s="3" t="s">
        <v>306</v>
      </c>
      <c r="E253" s="1">
        <v>3.9906400260925294</v>
      </c>
      <c r="F253" s="1">
        <v>4.1637096808802694</v>
      </c>
      <c r="G253" s="1">
        <v>3.9005023104959426</v>
      </c>
      <c r="H253" s="1">
        <v>4.1380382759148997</v>
      </c>
      <c r="I253" s="1">
        <v>3.8163975084790533</v>
      </c>
      <c r="J253" s="1">
        <v>4.0133073137452202</v>
      </c>
      <c r="K253" s="1">
        <v>4.1464084823366623</v>
      </c>
      <c r="L253" s="1">
        <v>4.1775294177672446</v>
      </c>
      <c r="M253" s="1">
        <v>3.9180488077605644</v>
      </c>
      <c r="N253" s="1">
        <v>4.020899632443979</v>
      </c>
      <c r="O253" s="1"/>
    </row>
    <row r="254" spans="2:16" x14ac:dyDescent="0.3">
      <c r="B254">
        <v>8</v>
      </c>
      <c r="C254">
        <v>2019</v>
      </c>
      <c r="D254" s="3" t="s">
        <v>306</v>
      </c>
      <c r="E254" s="1">
        <v>3.4730836914499426</v>
      </c>
      <c r="F254" s="1">
        <v>3.6518000102043153</v>
      </c>
      <c r="G254" s="1">
        <v>3.3795027772366013</v>
      </c>
      <c r="H254" s="1">
        <v>3.6283333471843173</v>
      </c>
      <c r="I254" s="1">
        <v>3.2674324286950602</v>
      </c>
      <c r="J254" s="1">
        <v>3.5066556188444427</v>
      </c>
      <c r="K254" s="1">
        <v>3.6714654914264022</v>
      </c>
      <c r="L254" s="1">
        <v>3.6556129117165841</v>
      </c>
      <c r="M254" s="1">
        <v>3.371185212665134</v>
      </c>
      <c r="N254" s="1">
        <v>3.5019778083260937</v>
      </c>
      <c r="O254" s="1"/>
    </row>
    <row r="255" spans="2:16" x14ac:dyDescent="0.3">
      <c r="B255">
        <v>9</v>
      </c>
      <c r="C255">
        <v>2019</v>
      </c>
      <c r="D255" s="3" t="s">
        <v>307</v>
      </c>
      <c r="E255" s="1">
        <v>3.3498437541226544</v>
      </c>
      <c r="F255" s="1">
        <v>3.3902000188827515</v>
      </c>
      <c r="G255" s="1">
        <v>3.2511931698430669</v>
      </c>
      <c r="H255" s="1">
        <v>3.4401176677030674</v>
      </c>
      <c r="I255" s="1">
        <v>3.2467424074808755</v>
      </c>
      <c r="J255" s="1">
        <v>3.4381666692097981</v>
      </c>
      <c r="K255" s="1">
        <v>3.5267924677650884</v>
      </c>
      <c r="L255" s="1">
        <v>3.5987116617659116</v>
      </c>
      <c r="M255" s="1">
        <v>3.2781102338175137</v>
      </c>
      <c r="N255" s="1">
        <v>3.3942633047598285</v>
      </c>
      <c r="O255" s="1"/>
      <c r="P255" s="1"/>
    </row>
    <row r="256" spans="2:16" x14ac:dyDescent="0.3">
      <c r="B256">
        <v>10</v>
      </c>
      <c r="C256">
        <v>2019</v>
      </c>
      <c r="D256" s="3" t="s">
        <v>307</v>
      </c>
      <c r="E256" s="1">
        <v>3.5339768319516569</v>
      </c>
      <c r="F256" s="1">
        <v>3.6171428596272186</v>
      </c>
      <c r="G256" s="1">
        <v>3.5024882582991337</v>
      </c>
      <c r="H256" s="1">
        <v>3.579834723275555</v>
      </c>
      <c r="I256" s="1">
        <v>3.4177273186770352</v>
      </c>
      <c r="J256" s="1">
        <v>3.690942044419367</v>
      </c>
      <c r="K256" s="1">
        <v>3.7843704029365823</v>
      </c>
      <c r="L256" s="1">
        <v>3.8623744309220682</v>
      </c>
      <c r="M256" s="1">
        <v>3.5223353580086529</v>
      </c>
      <c r="N256" s="1">
        <v>3.6201206935478707</v>
      </c>
      <c r="O256" s="1"/>
    </row>
    <row r="257" spans="2:15" x14ac:dyDescent="0.3">
      <c r="B257">
        <v>11</v>
      </c>
      <c r="C257">
        <v>2019</v>
      </c>
      <c r="D257" s="3" t="s">
        <v>307</v>
      </c>
      <c r="E257" s="1">
        <v>3.4240789591220389</v>
      </c>
      <c r="F257" s="1">
        <v>3.514444452343565</v>
      </c>
      <c r="G257" s="1">
        <v>3.3138636431910773</v>
      </c>
      <c r="H257" s="1">
        <v>3.4960897549604759</v>
      </c>
      <c r="I257" s="1">
        <v>3.2479054202904574</v>
      </c>
      <c r="J257" s="1">
        <v>3.5400606054248231</v>
      </c>
      <c r="K257" s="1">
        <v>3.6434999903043113</v>
      </c>
      <c r="L257" s="1">
        <v>3.6788108155534074</v>
      </c>
      <c r="M257" s="1">
        <v>3.3471831016137568</v>
      </c>
      <c r="N257" s="1">
        <v>3.471755055917634</v>
      </c>
      <c r="O257" s="1"/>
    </row>
    <row r="258" spans="2:15" x14ac:dyDescent="0.3">
      <c r="B258">
        <v>12</v>
      </c>
      <c r="C258">
        <v>2019</v>
      </c>
      <c r="D258" s="3" t="s">
        <v>307</v>
      </c>
      <c r="E258" s="1">
        <v>3.4847087269847834</v>
      </c>
      <c r="F258" s="1">
        <v>3.6243000149726869</v>
      </c>
      <c r="G258" s="1">
        <v>3.3610465110734453</v>
      </c>
      <c r="H258" s="1">
        <v>3.5712500242959884</v>
      </c>
      <c r="I258" s="1">
        <v>3.3788976631765291</v>
      </c>
      <c r="J258" s="1">
        <v>3.6049505074818931</v>
      </c>
      <c r="K258" s="1">
        <v>3.7122115630369921</v>
      </c>
      <c r="L258" s="1">
        <v>3.7175000054495677</v>
      </c>
      <c r="M258" s="1">
        <v>3.4328676514765797</v>
      </c>
      <c r="N258" s="1">
        <v>3.5357633151260077</v>
      </c>
      <c r="O258" s="1"/>
    </row>
    <row r="259" spans="2:15" x14ac:dyDescent="0.3">
      <c r="B259">
        <v>1</v>
      </c>
      <c r="C259">
        <v>2020</v>
      </c>
      <c r="D259" s="3" t="s">
        <v>307</v>
      </c>
      <c r="E259" s="1">
        <v>3.5748648606672249</v>
      </c>
      <c r="F259" s="1">
        <v>3.7005600357055664</v>
      </c>
      <c r="G259" s="1">
        <v>3.4605140229251896</v>
      </c>
      <c r="H259" s="1">
        <v>3.6665384792364559</v>
      </c>
      <c r="I259" s="1">
        <v>3.4810937624424696</v>
      </c>
      <c r="J259" s="1">
        <v>3.6750396103217295</v>
      </c>
      <c r="K259" s="1">
        <v>3.7846923534686749</v>
      </c>
      <c r="L259" s="1">
        <v>3.7843421258424459</v>
      </c>
      <c r="M259" s="1">
        <v>3.5190845157059147</v>
      </c>
      <c r="N259" s="1">
        <v>3.6252216650414342</v>
      </c>
      <c r="O259" s="1"/>
    </row>
    <row r="260" spans="2:15" x14ac:dyDescent="0.3">
      <c r="B260">
        <v>2</v>
      </c>
      <c r="C260">
        <v>2020</v>
      </c>
      <c r="D260" s="3" t="s">
        <v>307</v>
      </c>
      <c r="E260" s="1">
        <v>3.521067950332049</v>
      </c>
      <c r="F260" s="1">
        <v>3.6813000154495241</v>
      </c>
      <c r="G260" s="1">
        <v>3.408313963302346</v>
      </c>
      <c r="H260" s="1">
        <v>3.6384795506795249</v>
      </c>
      <c r="I260" s="1">
        <v>3.3678472472561731</v>
      </c>
      <c r="J260" s="1">
        <v>3.6303662085197339</v>
      </c>
      <c r="K260" s="1">
        <v>3.7369166692097981</v>
      </c>
      <c r="L260" s="1">
        <v>3.723310816932369</v>
      </c>
      <c r="M260" s="1">
        <v>3.467832175168124</v>
      </c>
      <c r="N260" s="1">
        <v>3.5734509391001663</v>
      </c>
      <c r="O260" s="1"/>
    </row>
    <row r="261" spans="2:15" x14ac:dyDescent="0.3">
      <c r="B261">
        <v>3</v>
      </c>
      <c r="C261">
        <v>2020</v>
      </c>
      <c r="D261" s="3" t="s">
        <v>307</v>
      </c>
      <c r="E261" s="1">
        <v>3.3182017771821273</v>
      </c>
      <c r="F261" s="1">
        <v>3.448500018119812</v>
      </c>
      <c r="G261" s="1">
        <v>3.218953481940336</v>
      </c>
      <c r="H261" s="1">
        <v>3.4013772638971935</v>
      </c>
      <c r="I261" s="1">
        <v>3.2091803511635204</v>
      </c>
      <c r="J261" s="1">
        <v>3.4294230846258311</v>
      </c>
      <c r="K261" s="1">
        <v>3.5628333389759064</v>
      </c>
      <c r="L261" s="1">
        <v>3.5603225904126323</v>
      </c>
      <c r="M261" s="1">
        <v>3.277573534670998</v>
      </c>
      <c r="N261" s="1">
        <v>3.3756651025137172</v>
      </c>
      <c r="O261" s="1"/>
    </row>
    <row r="262" spans="2:15" x14ac:dyDescent="0.3">
      <c r="B262">
        <v>4</v>
      </c>
      <c r="C262">
        <v>2020</v>
      </c>
      <c r="D262" s="3" t="s">
        <v>307</v>
      </c>
      <c r="E262" s="1">
        <v>2.9018115936845974</v>
      </c>
      <c r="F262" s="1">
        <v>2.9789091088555075</v>
      </c>
      <c r="G262" s="1">
        <v>2.7785581566566644</v>
      </c>
      <c r="H262" s="1">
        <v>2.9613567932167246</v>
      </c>
      <c r="I262" s="1">
        <v>2.7937499962069769</v>
      </c>
      <c r="J262" s="1">
        <v>3.0304846994730892</v>
      </c>
      <c r="K262" s="1">
        <v>3.1574657616549975</v>
      </c>
      <c r="L262" s="1">
        <v>3.1970198722864618</v>
      </c>
      <c r="M262" s="1">
        <v>2.9059090952981603</v>
      </c>
      <c r="N262" s="1">
        <v>2.9604073935782762</v>
      </c>
      <c r="O262" s="1"/>
    </row>
    <row r="263" spans="2:15" x14ac:dyDescent="0.3">
      <c r="B263">
        <v>5</v>
      </c>
      <c r="C263">
        <v>2020</v>
      </c>
      <c r="D263" s="3" t="s">
        <v>307</v>
      </c>
      <c r="E263" s="1">
        <v>2.8204326732800555</v>
      </c>
      <c r="F263" s="1">
        <v>2.9256701002415921</v>
      </c>
      <c r="G263" s="1">
        <v>2.6852325561434722</v>
      </c>
      <c r="H263" s="1">
        <v>2.9123214426494779</v>
      </c>
      <c r="I263" s="1">
        <v>2.776637909741237</v>
      </c>
      <c r="J263" s="1">
        <v>2.9606885355026997</v>
      </c>
      <c r="K263" s="1">
        <v>3.1093333542346953</v>
      </c>
      <c r="L263" s="1">
        <v>3.1674999960007204</v>
      </c>
      <c r="M263" s="1">
        <v>2.8791911637081817</v>
      </c>
      <c r="N263" s="1">
        <v>2.9074204695175299</v>
      </c>
      <c r="O263" s="1"/>
    </row>
    <row r="264" spans="2:15" x14ac:dyDescent="0.3">
      <c r="B264">
        <v>6</v>
      </c>
      <c r="C264">
        <v>2020</v>
      </c>
      <c r="D264" s="3" t="s">
        <v>307</v>
      </c>
      <c r="E264" s="1">
        <v>2.9827631806072437</v>
      </c>
      <c r="F264" s="1">
        <v>3.079789470371447</v>
      </c>
      <c r="G264" s="1">
        <v>2.8549404740333557</v>
      </c>
      <c r="H264" s="1">
        <v>3.057616271251856</v>
      </c>
      <c r="I264" s="1">
        <v>2.9393055770132275</v>
      </c>
      <c r="J264" s="1">
        <v>3.0798095233856686</v>
      </c>
      <c r="K264" s="1">
        <v>3.1313333113988242</v>
      </c>
      <c r="L264" s="1">
        <v>3.2972441001201238</v>
      </c>
      <c r="M264" s="1">
        <v>3.0099305692646237</v>
      </c>
      <c r="N264" s="1">
        <v>3.0400066134634982</v>
      </c>
      <c r="O264" s="1"/>
    </row>
    <row r="265" spans="2:15" x14ac:dyDescent="0.3">
      <c r="B265">
        <v>7</v>
      </c>
      <c r="C265">
        <v>2020</v>
      </c>
      <c r="D265" s="3" t="s">
        <v>307</v>
      </c>
      <c r="E265" s="1">
        <v>3.1252612044562156</v>
      </c>
      <c r="F265" s="1">
        <v>3.1396748127976086</v>
      </c>
      <c r="G265" s="1">
        <v>2.9559523786817277</v>
      </c>
      <c r="H265" s="1">
        <v>3.0946632209837128</v>
      </c>
      <c r="I265" s="1">
        <v>3.1563975203851737</v>
      </c>
      <c r="J265" s="1">
        <v>3.3001617324962771</v>
      </c>
      <c r="K265" s="1">
        <v>3.3736666790644327</v>
      </c>
      <c r="L265" s="1">
        <v>3.4692715272208714</v>
      </c>
      <c r="M265" s="1">
        <v>3.1455882310867311</v>
      </c>
      <c r="N265" s="1">
        <v>3.1936394052500185</v>
      </c>
      <c r="O265" s="1"/>
    </row>
    <row r="266" spans="2:15" x14ac:dyDescent="0.3">
      <c r="B266">
        <v>8</v>
      </c>
      <c r="C266">
        <v>2020</v>
      </c>
      <c r="D266" s="3" t="s">
        <v>307</v>
      </c>
      <c r="E266" s="1">
        <v>3.0622467164951273</v>
      </c>
      <c r="F266" s="1">
        <v>3.0106060817988234</v>
      </c>
      <c r="G266" s="1">
        <v>2.8790476009959267</v>
      </c>
      <c r="H266" s="1">
        <v>2.965647067743189</v>
      </c>
      <c r="I266" s="1">
        <v>3.0300000241824558</v>
      </c>
      <c r="J266" s="1">
        <v>3.2419760576979129</v>
      </c>
      <c r="K266" s="1">
        <v>3.3244444406949558</v>
      </c>
      <c r="L266" s="1">
        <v>3.4228333274523419</v>
      </c>
      <c r="M266" s="1">
        <v>3.0770212893790387</v>
      </c>
      <c r="N266" s="1">
        <v>3.1145118816232302</v>
      </c>
      <c r="O266" s="1"/>
    </row>
    <row r="267" spans="2:15" x14ac:dyDescent="0.3">
      <c r="B267">
        <v>9</v>
      </c>
      <c r="C267">
        <v>2020</v>
      </c>
      <c r="D267" s="3" t="s">
        <v>308</v>
      </c>
      <c r="E267" s="1">
        <v>3.3922142752579281</v>
      </c>
      <c r="F267" s="1">
        <v>3.3310434963392175</v>
      </c>
      <c r="G267" s="1">
        <v>3.2485848946391411</v>
      </c>
      <c r="H267" s="1">
        <v>3.3228125050663948</v>
      </c>
      <c r="I267" s="1">
        <v>3.4173214251086828</v>
      </c>
      <c r="J267" s="1">
        <v>3.5368131838002048</v>
      </c>
      <c r="K267" s="1">
        <v>3.6291489330589348</v>
      </c>
      <c r="L267" s="1">
        <v>3.7976623448458584</v>
      </c>
      <c r="M267" s="1">
        <v>3.5580790904955677</v>
      </c>
      <c r="N267" s="1">
        <v>3.4702415155089401</v>
      </c>
      <c r="O267" s="1"/>
    </row>
    <row r="268" spans="2:15" x14ac:dyDescent="0.3">
      <c r="B268">
        <v>10</v>
      </c>
      <c r="C268">
        <v>2020</v>
      </c>
      <c r="D268" s="3" t="s">
        <v>308</v>
      </c>
      <c r="E268" s="1">
        <v>3.7671052593933907</v>
      </c>
      <c r="F268" s="1">
        <v>3.7130999994277953</v>
      </c>
      <c r="G268" s="1">
        <v>3.6392682732605355</v>
      </c>
      <c r="H268" s="1">
        <v>3.662580647776204</v>
      </c>
      <c r="I268" s="1">
        <v>3.9647580750526918</v>
      </c>
      <c r="J268" s="1">
        <v>3.9514687612652777</v>
      </c>
      <c r="K268" s="1">
        <v>3.9628448547988104</v>
      </c>
      <c r="L268" s="1">
        <v>4.1955696299106258</v>
      </c>
      <c r="M268" s="1">
        <v>4.0891911843243767</v>
      </c>
      <c r="N268" s="1">
        <v>3.8884557869969583</v>
      </c>
      <c r="O268" s="1"/>
    </row>
    <row r="269" spans="2:15" x14ac:dyDescent="0.3">
      <c r="B269">
        <v>11</v>
      </c>
      <c r="C269">
        <v>2020</v>
      </c>
      <c r="D269" s="3" t="s">
        <v>308</v>
      </c>
      <c r="E269" s="1">
        <v>3.9677533158121654</v>
      </c>
      <c r="F269" s="1">
        <v>3.9264000272750854</v>
      </c>
      <c r="G269" s="1">
        <v>3.8509756326675415</v>
      </c>
      <c r="H269" s="1">
        <v>3.8993750280804105</v>
      </c>
      <c r="I269" s="1">
        <v>4.2009285841669355</v>
      </c>
      <c r="J269" s="1">
        <v>4.1830356816450758</v>
      </c>
      <c r="K269" s="1">
        <v>4.1746087385260537</v>
      </c>
      <c r="L269" s="1">
        <v>4.4653448154186384</v>
      </c>
      <c r="M269" s="1">
        <v>4.3145454146645283</v>
      </c>
      <c r="N269" s="1">
        <v>4.117984446626318</v>
      </c>
      <c r="O269" s="1"/>
    </row>
    <row r="270" spans="2:15" x14ac:dyDescent="0.3">
      <c r="B270">
        <v>12</v>
      </c>
      <c r="C270">
        <v>2020</v>
      </c>
      <c r="D270" s="3" t="s">
        <v>308</v>
      </c>
      <c r="E270" s="1">
        <v>4.2049077568898783</v>
      </c>
      <c r="F270" s="1">
        <v>4.1348780887882883</v>
      </c>
      <c r="G270" s="1">
        <v>4.0992380948293778</v>
      </c>
      <c r="H270" s="1">
        <v>4.1429069776867715</v>
      </c>
      <c r="I270" s="1">
        <v>4.3781290238903416</v>
      </c>
      <c r="J270" s="1">
        <v>4.3978638593020012</v>
      </c>
      <c r="K270" s="1">
        <v>4.3226811851280322</v>
      </c>
      <c r="L270" s="1">
        <v>4.7036966848147426</v>
      </c>
      <c r="M270" s="1">
        <v>4.5396226607028796</v>
      </c>
      <c r="N270" s="1">
        <v>4.3348257463675086</v>
      </c>
      <c r="O270" s="1"/>
    </row>
    <row r="271" spans="2:15" x14ac:dyDescent="0.3">
      <c r="B271">
        <v>1</v>
      </c>
      <c r="C271">
        <v>2021</v>
      </c>
      <c r="D271" s="3" t="s">
        <v>308</v>
      </c>
      <c r="E271" s="1">
        <v>5.0218062022709109</v>
      </c>
      <c r="F271" s="1">
        <v>4.9123232533233336</v>
      </c>
      <c r="G271" s="1">
        <v>4.8613095425424122</v>
      </c>
      <c r="H271" s="1">
        <v>4.8556521733601885</v>
      </c>
      <c r="I271" s="1">
        <v>5.1400847111718129</v>
      </c>
      <c r="J271" s="1">
        <v>5.1892976681125607</v>
      </c>
      <c r="K271" s="1">
        <v>5.2123301376416844</v>
      </c>
      <c r="L271" s="1">
        <v>5.5158277884224391</v>
      </c>
      <c r="M271" s="1">
        <v>5.3245669199725771</v>
      </c>
      <c r="N271" s="1">
        <v>5.1168951124578088</v>
      </c>
      <c r="O271" s="1"/>
    </row>
    <row r="272" spans="2:15" x14ac:dyDescent="0.3">
      <c r="B272">
        <v>2</v>
      </c>
      <c r="C272">
        <v>2021</v>
      </c>
      <c r="D272" s="3" t="s">
        <v>308</v>
      </c>
      <c r="E272" s="1">
        <v>5.3506190504346574</v>
      </c>
      <c r="F272" s="1">
        <v>5.2308602384341665</v>
      </c>
      <c r="G272" s="1">
        <v>5.162229279803622</v>
      </c>
      <c r="H272" s="1">
        <v>5.1289062276482582</v>
      </c>
      <c r="I272" s="1">
        <v>5.5042537326243384</v>
      </c>
      <c r="J272" s="1">
        <v>5.5195769236637995</v>
      </c>
      <c r="K272" s="1">
        <v>5.5240403762971511</v>
      </c>
      <c r="L272" s="1">
        <v>5.858702270129255</v>
      </c>
      <c r="M272" s="1">
        <v>5.6310687392722558</v>
      </c>
      <c r="N272" s="1">
        <v>5.4369099007022088</v>
      </c>
      <c r="O272" s="1"/>
    </row>
    <row r="273" spans="2:15" x14ac:dyDescent="0.3">
      <c r="B273">
        <v>3</v>
      </c>
      <c r="C273">
        <v>2021</v>
      </c>
      <c r="D273" s="3" t="s">
        <v>308</v>
      </c>
      <c r="E273" s="1">
        <v>5.3472047114935446</v>
      </c>
      <c r="F273" s="1">
        <v>5.2689473838136909</v>
      </c>
      <c r="G273" s="1">
        <v>5.1867724701210305</v>
      </c>
      <c r="H273" s="1">
        <v>5.195194801726899</v>
      </c>
      <c r="I273" s="1">
        <v>5.4772307505974407</v>
      </c>
      <c r="J273" s="1">
        <v>5.5024615302452675</v>
      </c>
      <c r="K273" s="1">
        <v>5.5646363691850143</v>
      </c>
      <c r="L273" s="1">
        <v>5.8491764573489915</v>
      </c>
      <c r="M273" s="1">
        <v>5.611168845907434</v>
      </c>
      <c r="N273" s="1">
        <v>5.4438374939560887</v>
      </c>
      <c r="O273" s="1"/>
    </row>
    <row r="274" spans="2:15" x14ac:dyDescent="0.3">
      <c r="B274">
        <v>4</v>
      </c>
      <c r="C274">
        <v>2021</v>
      </c>
      <c r="D274" s="3" t="s">
        <v>308</v>
      </c>
      <c r="E274" s="1">
        <v>6.0607352771011049</v>
      </c>
      <c r="F274" s="1">
        <v>5.9255434844804844</v>
      </c>
      <c r="G274" s="1">
        <v>5.8440972401036158</v>
      </c>
      <c r="H274" s="1">
        <v>5.9297619130876331</v>
      </c>
      <c r="I274" s="1">
        <v>6.140476181393578</v>
      </c>
      <c r="J274" s="1">
        <v>6.187969894337475</v>
      </c>
      <c r="K274" s="1">
        <v>6.2321276563279175</v>
      </c>
      <c r="L274" s="1">
        <v>6.5019379697104753</v>
      </c>
      <c r="M274" s="1">
        <v>6.2520930378936059</v>
      </c>
      <c r="N274" s="1">
        <v>6.1229236573663375</v>
      </c>
      <c r="O274" s="1"/>
    </row>
    <row r="275" spans="2:15" x14ac:dyDescent="0.3">
      <c r="B275">
        <v>5</v>
      </c>
      <c r="C275">
        <v>2021</v>
      </c>
      <c r="D275" s="3" t="s">
        <v>308</v>
      </c>
      <c r="E275" s="1">
        <v>6.8581773377404422</v>
      </c>
      <c r="F275" s="1">
        <v>6.817500010780666</v>
      </c>
      <c r="G275" s="1">
        <v>6.7308450853320911</v>
      </c>
      <c r="H275" s="1">
        <v>6.8412903431923162</v>
      </c>
      <c r="I275" s="1">
        <v>7.0075926074275268</v>
      </c>
      <c r="J275" s="1">
        <v>7.043807689960186</v>
      </c>
      <c r="K275" s="1">
        <v>7.1417441811672475</v>
      </c>
      <c r="L275" s="1">
        <v>7.393409100445834</v>
      </c>
      <c r="M275" s="1">
        <v>7.0816528935077763</v>
      </c>
      <c r="N275" s="1">
        <v>6.9863801318388257</v>
      </c>
      <c r="O275" s="1"/>
    </row>
    <row r="276" spans="2:15" x14ac:dyDescent="0.3">
      <c r="B276">
        <v>6</v>
      </c>
      <c r="C276">
        <v>2021</v>
      </c>
      <c r="D276" s="3" t="s">
        <v>308</v>
      </c>
      <c r="E276" s="1">
        <v>6.685138312253085</v>
      </c>
      <c r="F276" s="1">
        <v>6.6143564280897085</v>
      </c>
      <c r="G276" s="1">
        <v>6.3662499659939815</v>
      </c>
      <c r="H276" s="1">
        <v>6.6296052587659737</v>
      </c>
      <c r="I276" s="1">
        <v>6.7770322553573115</v>
      </c>
      <c r="J276" s="1">
        <v>6.9224660919933783</v>
      </c>
      <c r="K276" s="1">
        <v>6.9884347832721216</v>
      </c>
      <c r="L276" s="1">
        <v>7.2327999986921041</v>
      </c>
      <c r="M276" s="1">
        <v>6.8379874529328735</v>
      </c>
      <c r="N276" s="1">
        <v>6.8033353640651644</v>
      </c>
      <c r="O276" s="1"/>
    </row>
    <row r="277" spans="2:15" x14ac:dyDescent="0.3">
      <c r="B277">
        <v>7</v>
      </c>
      <c r="C277">
        <v>2021</v>
      </c>
      <c r="D277" s="3" t="s">
        <v>308</v>
      </c>
      <c r="E277" s="1">
        <v>6.2200502127259218</v>
      </c>
      <c r="F277" s="1">
        <v>6.2874999979267949</v>
      </c>
      <c r="G277" s="1">
        <v>6.0171942264913651</v>
      </c>
      <c r="H277" s="1">
        <v>6.302741923639851</v>
      </c>
      <c r="I277" s="1">
        <v>6.2072726837312331</v>
      </c>
      <c r="J277" s="1">
        <v>6.4439854673717329</v>
      </c>
      <c r="K277" s="1">
        <v>6.4635713384264992</v>
      </c>
      <c r="L277" s="1">
        <v>6.5586441007711116</v>
      </c>
      <c r="M277" s="1">
        <v>6.2840163707733154</v>
      </c>
      <c r="N277" s="1">
        <v>6.3134397177913142</v>
      </c>
      <c r="O277" s="1"/>
    </row>
    <row r="278" spans="2:15" x14ac:dyDescent="0.3">
      <c r="B278">
        <v>8</v>
      </c>
      <c r="C278">
        <v>2021</v>
      </c>
      <c r="D278" s="3" t="s">
        <v>308</v>
      </c>
      <c r="E278" s="1">
        <v>5.9310256322224939</v>
      </c>
      <c r="F278" s="1">
        <v>6.0431111282772489</v>
      </c>
      <c r="G278" s="1">
        <v>5.8345714262553621</v>
      </c>
      <c r="H278" s="1">
        <v>6.0485714543767335</v>
      </c>
      <c r="I278" s="1">
        <v>5.9580303538929336</v>
      </c>
      <c r="J278" s="1">
        <v>6.03367187269032</v>
      </c>
      <c r="K278" s="1">
        <v>6.1619148761668106</v>
      </c>
      <c r="L278" s="1">
        <v>6.285423723317809</v>
      </c>
      <c r="M278" s="1">
        <v>5.9825954510055421</v>
      </c>
      <c r="N278" s="1">
        <v>6.0178431454826802</v>
      </c>
      <c r="O278" s="1"/>
    </row>
    <row r="279" spans="2:15" x14ac:dyDescent="0.3">
      <c r="B279">
        <v>9</v>
      </c>
      <c r="C279">
        <v>2021</v>
      </c>
      <c r="D279" s="3" t="s">
        <v>309</v>
      </c>
      <c r="E279" s="1">
        <v>5.1483333690746411</v>
      </c>
      <c r="F279" s="1">
        <v>4.9600839975501305</v>
      </c>
      <c r="G279" s="1">
        <v>5.0461375751192605</v>
      </c>
      <c r="H279" s="1">
        <v>5.1327659796315723</v>
      </c>
      <c r="I279" s="1">
        <v>5.2334145956892311</v>
      </c>
      <c r="J279" s="1">
        <v>5.2591900216456144</v>
      </c>
      <c r="K279" s="1">
        <v>5.0963809467497327</v>
      </c>
      <c r="L279" s="1">
        <v>5.5649999984323166</v>
      </c>
      <c r="M279" s="1">
        <v>5.306363632628968</v>
      </c>
      <c r="N279" s="1">
        <v>5.2014247841831862</v>
      </c>
      <c r="O279" s="1"/>
    </row>
    <row r="280" spans="2:15" x14ac:dyDescent="0.3">
      <c r="B280">
        <v>10</v>
      </c>
      <c r="C280">
        <v>2021</v>
      </c>
      <c r="D280" s="3" t="s">
        <v>309</v>
      </c>
      <c r="E280" s="1">
        <v>5.183235306365817</v>
      </c>
      <c r="F280" s="1">
        <v>5.0741666555404663</v>
      </c>
      <c r="G280" s="1">
        <v>5.1290714263916017</v>
      </c>
      <c r="H280" s="1">
        <v>5.0652083406845732</v>
      </c>
      <c r="I280" s="1">
        <v>5.3401785918644498</v>
      </c>
      <c r="J280" s="1">
        <v>5.2889354813483456</v>
      </c>
      <c r="K280" s="1">
        <v>5.1344047273908346</v>
      </c>
      <c r="L280" s="1">
        <v>5.586884059767792</v>
      </c>
      <c r="M280" s="1">
        <v>5.4318319968594846</v>
      </c>
      <c r="N280" s="1">
        <v>5.2634248606218446</v>
      </c>
      <c r="O280" s="1"/>
    </row>
    <row r="281" spans="2:15" x14ac:dyDescent="0.3">
      <c r="B281">
        <v>11</v>
      </c>
      <c r="C281">
        <v>2021</v>
      </c>
      <c r="D281" s="3" t="s">
        <v>309</v>
      </c>
      <c r="E281" s="1">
        <v>5.6609574328077601</v>
      </c>
      <c r="F281" s="1">
        <v>5.57095745776562</v>
      </c>
      <c r="G281" s="1">
        <v>5.5957236478203223</v>
      </c>
      <c r="H281" s="1">
        <v>5.6359663490487746</v>
      </c>
      <c r="I281" s="1">
        <v>5.8313178165938506</v>
      </c>
      <c r="J281" s="1">
        <v>5.7137455653807301</v>
      </c>
      <c r="K281" s="1">
        <v>5.5326041479905443</v>
      </c>
      <c r="L281" s="1">
        <v>6.0589843727648258</v>
      </c>
      <c r="M281" s="1">
        <v>5.9007407223736799</v>
      </c>
      <c r="N281" s="1">
        <v>5.7263368407765185</v>
      </c>
      <c r="O281" s="1"/>
    </row>
    <row r="282" spans="2:15" x14ac:dyDescent="0.3">
      <c r="B282">
        <v>12</v>
      </c>
      <c r="C282">
        <v>2021</v>
      </c>
      <c r="D282" s="3" t="s">
        <v>309</v>
      </c>
      <c r="E282" s="1">
        <v>5.8655823339898898</v>
      </c>
      <c r="F282" s="1">
        <v>5.752857160167534</v>
      </c>
      <c r="G282" s="1">
        <v>5.7724737142261704</v>
      </c>
      <c r="H282" s="1">
        <v>5.8677397362173416</v>
      </c>
      <c r="I282" s="1">
        <v>6.0181102602500616</v>
      </c>
      <c r="J282" s="1">
        <v>5.9128732452929862</v>
      </c>
      <c r="K282" s="1">
        <v>5.7250467416282014</v>
      </c>
      <c r="L282" s="1">
        <v>6.2575428526742121</v>
      </c>
      <c r="M282" s="1">
        <v>6.1016560360124918</v>
      </c>
      <c r="N282" s="1">
        <v>5.9246523161668048</v>
      </c>
      <c r="O282" s="1"/>
    </row>
    <row r="283" spans="2:15" x14ac:dyDescent="0.3">
      <c r="B283">
        <v>1</v>
      </c>
      <c r="C283">
        <v>2022</v>
      </c>
      <c r="D283" s="3" t="s">
        <v>309</v>
      </c>
      <c r="E283" s="1">
        <v>6.0589552210338082</v>
      </c>
      <c r="F283" s="1">
        <v>5.9600000232458115</v>
      </c>
      <c r="G283" s="1">
        <v>5.9059868141224507</v>
      </c>
      <c r="H283" s="1">
        <v>6.0119827451377077</v>
      </c>
      <c r="I283" s="1">
        <v>6.2246999406814574</v>
      </c>
      <c r="J283" s="1">
        <v>6.1285213848960076</v>
      </c>
      <c r="K283" s="1">
        <v>5.9991666816529774</v>
      </c>
      <c r="L283" s="1">
        <v>6.4673333366711931</v>
      </c>
      <c r="M283" s="1">
        <v>6.3343749605119228</v>
      </c>
      <c r="N283" s="1">
        <v>6.1191546909356616</v>
      </c>
      <c r="O283" s="1"/>
    </row>
    <row r="284" spans="2:15" x14ac:dyDescent="0.3">
      <c r="B284">
        <v>2</v>
      </c>
      <c r="C284">
        <v>2022</v>
      </c>
      <c r="D284" s="3" t="s">
        <v>309</v>
      </c>
      <c r="E284" s="1">
        <v>6.488313949385355</v>
      </c>
      <c r="F284" s="1">
        <v>6.3435789660403605</v>
      </c>
      <c r="G284" s="1">
        <v>6.2461224283490866</v>
      </c>
      <c r="H284" s="1">
        <v>6.3511111389877453</v>
      </c>
      <c r="I284" s="1">
        <v>6.6266666867516255</v>
      </c>
      <c r="J284" s="1">
        <v>6.6157037028559929</v>
      </c>
      <c r="K284" s="1">
        <v>6.4549438122952925</v>
      </c>
      <c r="L284" s="1">
        <v>6.942419367451822</v>
      </c>
      <c r="M284" s="1">
        <v>6.7402963179129145</v>
      </c>
      <c r="N284" s="1">
        <v>6.5465573829007653</v>
      </c>
      <c r="O284" s="1"/>
    </row>
    <row r="285" spans="2:15" x14ac:dyDescent="0.3">
      <c r="B285">
        <v>3</v>
      </c>
      <c r="C285">
        <v>2022</v>
      </c>
      <c r="D285" s="3" t="s">
        <v>309</v>
      </c>
      <c r="E285" s="1">
        <v>7.0831048373253118</v>
      </c>
      <c r="F285" s="1">
        <v>6.9521666606267294</v>
      </c>
      <c r="G285" s="1">
        <v>6.818105276007401</v>
      </c>
      <c r="H285" s="1">
        <v>7.048206885107632</v>
      </c>
      <c r="I285" s="1">
        <v>7.1284297714548659</v>
      </c>
      <c r="J285" s="1">
        <v>7.3211635148750158</v>
      </c>
      <c r="K285" s="1">
        <v>7.1957731492740589</v>
      </c>
      <c r="L285" s="1">
        <v>7.7551333141326904</v>
      </c>
      <c r="M285" s="1">
        <v>7.3219620306280593</v>
      </c>
      <c r="N285" s="1">
        <v>7.1862314112662649</v>
      </c>
      <c r="O285" s="1"/>
    </row>
    <row r="286" spans="2:15" x14ac:dyDescent="0.3">
      <c r="B286">
        <v>4</v>
      </c>
      <c r="C286">
        <v>2022</v>
      </c>
      <c r="D286" s="3" t="s">
        <v>309</v>
      </c>
      <c r="E286" s="1">
        <v>7.7994817431255052</v>
      </c>
      <c r="F286" s="1">
        <v>7.7495454495603386</v>
      </c>
      <c r="G286" s="1">
        <v>7.5363815615051672</v>
      </c>
      <c r="H286" s="1">
        <v>7.8316363811492922</v>
      </c>
      <c r="I286" s="1">
        <v>7.87186046718627</v>
      </c>
      <c r="J286" s="1">
        <v>8.0021370918520027</v>
      </c>
      <c r="K286" s="1">
        <v>7.8408791363894288</v>
      </c>
      <c r="L286" s="1">
        <v>8.4015833139419556</v>
      </c>
      <c r="M286" s="1">
        <v>8.085348824197931</v>
      </c>
      <c r="N286" s="1">
        <v>7.9045439740703856</v>
      </c>
      <c r="O286" s="1"/>
    </row>
    <row r="287" spans="2:15" x14ac:dyDescent="0.3">
      <c r="B287">
        <v>5</v>
      </c>
      <c r="C287">
        <v>2022</v>
      </c>
      <c r="D287" s="3" t="s">
        <v>309</v>
      </c>
      <c r="E287" s="1">
        <v>7.7803932307811268</v>
      </c>
      <c r="F287" s="1">
        <v>7.7485869345457656</v>
      </c>
      <c r="G287" s="1">
        <v>7.5880920824251676</v>
      </c>
      <c r="H287" s="1">
        <v>7.8361260740606635</v>
      </c>
      <c r="I287" s="1">
        <v>7.9697872983648423</v>
      </c>
      <c r="J287" s="1">
        <v>8.0517338745055653</v>
      </c>
      <c r="K287" s="1">
        <v>7.8610714617229647</v>
      </c>
      <c r="L287" s="1">
        <v>8.5295901142182906</v>
      </c>
      <c r="M287" s="1">
        <v>8.2091057281184003</v>
      </c>
      <c r="N287" s="1">
        <v>7.9548421860533303</v>
      </c>
      <c r="O287" s="1"/>
    </row>
    <row r="288" spans="2:15" x14ac:dyDescent="0.3">
      <c r="B288">
        <v>6</v>
      </c>
      <c r="C288">
        <v>2022</v>
      </c>
      <c r="D288" s="3" t="s">
        <v>309</v>
      </c>
      <c r="E288" s="1">
        <v>7.6517535431125152</v>
      </c>
      <c r="F288" s="1">
        <v>7.6419999718666078</v>
      </c>
      <c r="G288" s="1">
        <v>7.5593220500622769</v>
      </c>
      <c r="H288" s="1">
        <v>7.7779021329813069</v>
      </c>
      <c r="I288" s="1">
        <v>7.8628318710664731</v>
      </c>
      <c r="J288" s="1">
        <v>8.0073291811143381</v>
      </c>
      <c r="K288" s="1">
        <v>7.7542726906863129</v>
      </c>
      <c r="L288" s="1">
        <v>8.6825925509134922</v>
      </c>
      <c r="M288" s="1">
        <v>8.1714788423457616</v>
      </c>
      <c r="N288" s="1">
        <v>7.9123733231226607</v>
      </c>
      <c r="O288" s="1"/>
    </row>
    <row r="289" spans="2:15" x14ac:dyDescent="0.3">
      <c r="B289">
        <v>7</v>
      </c>
      <c r="C289">
        <v>2022</v>
      </c>
      <c r="D289" s="3" t="s">
        <v>309</v>
      </c>
      <c r="E289" s="1">
        <v>7.001373628993611</v>
      </c>
      <c r="F289" s="1">
        <v>6.8802105050337943</v>
      </c>
      <c r="G289" s="1">
        <v>6.8381021597089555</v>
      </c>
      <c r="H289" s="1">
        <v>6.9614782830943236</v>
      </c>
      <c r="I289" s="1">
        <v>7.2257407418003785</v>
      </c>
      <c r="J289" s="1">
        <v>7.2867372621924194</v>
      </c>
      <c r="K289" s="1">
        <v>7.2282499492168428</v>
      </c>
      <c r="L289" s="1">
        <v>7.6443750006811957</v>
      </c>
      <c r="M289" s="1">
        <v>7.4136904932203747</v>
      </c>
      <c r="N289" s="1">
        <v>7.1527853774153476</v>
      </c>
      <c r="O289" s="1"/>
    </row>
    <row r="290" spans="2:15" x14ac:dyDescent="0.3">
      <c r="B290">
        <v>8</v>
      </c>
      <c r="C290">
        <v>2022</v>
      </c>
      <c r="D290" s="3" t="s">
        <v>309</v>
      </c>
      <c r="E290" s="1">
        <v>7.1207203723616521</v>
      </c>
      <c r="F290" s="1">
        <v>6.9083193490485186</v>
      </c>
      <c r="G290" s="1">
        <v>7.0584571729387555</v>
      </c>
      <c r="H290" s="1">
        <v>6.9828169446595956</v>
      </c>
      <c r="I290" s="1">
        <v>7.2534722023540077</v>
      </c>
      <c r="J290" s="1">
        <v>7.2921802554019663</v>
      </c>
      <c r="K290" s="1">
        <v>7.2460909236561166</v>
      </c>
      <c r="L290" s="1">
        <v>7.6141304624253427</v>
      </c>
      <c r="M290" s="1">
        <v>7.459527044682889</v>
      </c>
      <c r="N290" s="1">
        <v>7.219929328308007</v>
      </c>
      <c r="O290" s="1"/>
    </row>
    <row r="291" spans="2:15" x14ac:dyDescent="0.3">
      <c r="B291">
        <v>9</v>
      </c>
      <c r="C291">
        <v>2022</v>
      </c>
      <c r="D291" s="3" t="s">
        <v>312</v>
      </c>
      <c r="E291" s="1">
        <v>7.4933182044462727</v>
      </c>
      <c r="F291" s="1">
        <v>7.2758974499172631</v>
      </c>
      <c r="G291" s="1">
        <v>7.3202688232544926</v>
      </c>
      <c r="H291" s="1">
        <v>6.8759854240139031</v>
      </c>
      <c r="I291" s="1">
        <v>7.5760241301662949</v>
      </c>
      <c r="J291" s="1">
        <v>7.6501701024113871</v>
      </c>
      <c r="K291" s="1">
        <v>7.5142857108797347</v>
      </c>
      <c r="L291" s="1">
        <v>8.0097023787952608</v>
      </c>
      <c r="M291" s="1">
        <v>7.8056436009926369</v>
      </c>
      <c r="N291" s="1">
        <v>7.5154564499360399</v>
      </c>
      <c r="O291" s="1"/>
    </row>
    <row r="292" spans="2:15" x14ac:dyDescent="0.3">
      <c r="B292">
        <v>10</v>
      </c>
      <c r="C292">
        <v>2022</v>
      </c>
      <c r="D292" s="3" t="s">
        <v>312</v>
      </c>
      <c r="E292" s="1">
        <v>7.4621100775692444</v>
      </c>
      <c r="F292" s="1">
        <v>7.4468907708881282</v>
      </c>
      <c r="G292" s="1">
        <v>7.4324571446010044</v>
      </c>
      <c r="H292" s="1">
        <v>7.0660293943741745</v>
      </c>
      <c r="I292" s="1">
        <v>7.8468749821186066</v>
      </c>
      <c r="J292" s="1">
        <v>7.7661676635285337</v>
      </c>
      <c r="K292" s="1">
        <v>7.5884027547306481</v>
      </c>
      <c r="L292" s="1">
        <v>8.0477826263593588</v>
      </c>
      <c r="M292" s="1">
        <v>7.9132978763986133</v>
      </c>
      <c r="N292" s="1">
        <v>7.636470585555033</v>
      </c>
      <c r="O292" s="1"/>
    </row>
    <row r="293" spans="2:15" x14ac:dyDescent="0.3">
      <c r="B293">
        <v>11</v>
      </c>
      <c r="C293">
        <v>2022</v>
      </c>
      <c r="D293" s="3" t="s">
        <v>312</v>
      </c>
      <c r="E293" s="1">
        <v>7.5670526437592089</v>
      </c>
      <c r="F293" s="1">
        <v>7.3506081007622388</v>
      </c>
      <c r="G293" s="1">
        <v>7.3110176715175665</v>
      </c>
      <c r="H293" s="1">
        <v>7.0331736724533718</v>
      </c>
      <c r="I293" s="1">
        <v>7.7660638017857329</v>
      </c>
      <c r="J293" s="1">
        <v>7.7001758460423453</v>
      </c>
      <c r="K293" s="1">
        <v>7.4975773305008095</v>
      </c>
      <c r="L293" s="1">
        <v>8.1051121399541604</v>
      </c>
      <c r="M293" s="1">
        <v>7.9593162455110464</v>
      </c>
      <c r="N293" s="1">
        <v>7.5913714868203614</v>
      </c>
      <c r="O293" s="1"/>
    </row>
    <row r="294" spans="2:15" x14ac:dyDescent="0.3">
      <c r="B294">
        <v>12</v>
      </c>
      <c r="C294">
        <v>2022</v>
      </c>
      <c r="D294" s="3" t="s">
        <v>312</v>
      </c>
      <c r="E294" s="1">
        <v>7.3479372289683251</v>
      </c>
      <c r="F294" s="1">
        <v>7.1981355901491844</v>
      </c>
      <c r="G294" s="1">
        <v>6.9576836144183316</v>
      </c>
      <c r="H294" s="1">
        <v>6.8959090854182392</v>
      </c>
      <c r="I294" s="1">
        <v>7.4567187428474426</v>
      </c>
      <c r="J294" s="1">
        <v>7.5644984796054455</v>
      </c>
      <c r="K294" s="1">
        <v>7.403402858310276</v>
      </c>
      <c r="L294" s="1">
        <v>7.9599999994190815</v>
      </c>
      <c r="M294" s="1">
        <v>7.6861956586008491</v>
      </c>
      <c r="N294" s="1">
        <v>7.4099119323378977</v>
      </c>
      <c r="O294" s="1"/>
    </row>
    <row r="295" spans="2:15" x14ac:dyDescent="0.3">
      <c r="B295">
        <v>1</v>
      </c>
      <c r="C295">
        <v>2023</v>
      </c>
      <c r="D295" s="3" t="s">
        <v>312</v>
      </c>
      <c r="E295" s="1">
        <v>7.334954563054171</v>
      </c>
      <c r="F295" s="1">
        <v>7.1973275686132494</v>
      </c>
      <c r="G295" s="1">
        <v>6.9548044977241386</v>
      </c>
      <c r="H295" s="1">
        <v>6.8759848457394224</v>
      </c>
      <c r="I295" s="1">
        <v>7.3965625166893005</v>
      </c>
      <c r="J295" s="1">
        <v>7.5570408341025006</v>
      </c>
      <c r="K295" s="1">
        <v>7.4651428903852191</v>
      </c>
      <c r="L295" s="1">
        <v>7.9487313903979402</v>
      </c>
      <c r="M295" s="1">
        <v>7.5905681794339959</v>
      </c>
      <c r="N295" s="1">
        <v>7.3697805586049565</v>
      </c>
      <c r="O295" s="1"/>
    </row>
    <row r="296" spans="2:15" x14ac:dyDescent="0.3">
      <c r="B296">
        <v>2</v>
      </c>
      <c r="C296">
        <v>2023</v>
      </c>
      <c r="D296" s="3" t="s">
        <v>312</v>
      </c>
      <c r="E296" s="1">
        <v>7.3532272837378763</v>
      </c>
      <c r="F296" s="1">
        <v>7.1954166611035664</v>
      </c>
      <c r="G296" s="1">
        <v>6.9660112241680698</v>
      </c>
      <c r="H296" s="1">
        <v>6.9212878183885058</v>
      </c>
      <c r="I296" s="1">
        <v>7.3767164358452195</v>
      </c>
      <c r="J296" s="1">
        <v>7.6373976587552077</v>
      </c>
      <c r="K296" s="1">
        <v>7.5219867624194414</v>
      </c>
      <c r="L296" s="1">
        <v>8.0256321786463953</v>
      </c>
      <c r="M296" s="1">
        <v>7.6179166783889132</v>
      </c>
      <c r="N296" s="1">
        <v>7.4355067523750096</v>
      </c>
      <c r="O296" s="1"/>
    </row>
    <row r="297" spans="2:15" x14ac:dyDescent="0.3">
      <c r="B297">
        <v>3</v>
      </c>
      <c r="C297">
        <v>2023</v>
      </c>
      <c r="D297" s="3" t="s">
        <v>312</v>
      </c>
      <c r="E297" s="1">
        <v>6.8538345949990411</v>
      </c>
      <c r="F297" s="1">
        <v>6.6418121069069675</v>
      </c>
      <c r="G297" s="1">
        <v>6.4818226551187452</v>
      </c>
      <c r="H297" s="1">
        <v>6.4537804562871051</v>
      </c>
      <c r="I297" s="1">
        <v>6.8594117565315322</v>
      </c>
      <c r="J297" s="1">
        <v>7.120863530629193</v>
      </c>
      <c r="K297" s="1">
        <v>6.9415028770534981</v>
      </c>
      <c r="L297" s="1">
        <v>7.5455905696538492</v>
      </c>
      <c r="M297" s="1">
        <v>7.0468421358811231</v>
      </c>
      <c r="N297" s="1">
        <v>6.8830047850113187</v>
      </c>
      <c r="O297" s="1"/>
    </row>
    <row r="298" spans="2:15" x14ac:dyDescent="0.3">
      <c r="B298">
        <v>4</v>
      </c>
      <c r="C298">
        <v>2023</v>
      </c>
      <c r="D298" s="3" t="s">
        <v>312</v>
      </c>
      <c r="E298" s="1">
        <v>6.9565624935286383</v>
      </c>
      <c r="F298" s="1">
        <v>6.7537069238465408</v>
      </c>
      <c r="G298" s="1">
        <v>6.6255682110786438</v>
      </c>
      <c r="H298" s="1">
        <v>6.6238806140956594</v>
      </c>
      <c r="I298" s="1">
        <v>7.036562517285347</v>
      </c>
      <c r="J298" s="1">
        <v>7.2649698803223757</v>
      </c>
      <c r="K298" s="1">
        <v>7.0648684219310161</v>
      </c>
      <c r="L298" s="1">
        <v>7.7240230489051207</v>
      </c>
      <c r="M298" s="1">
        <v>7.2369473658109964</v>
      </c>
      <c r="N298" s="1">
        <v>7.0641172603432958</v>
      </c>
      <c r="O298" s="1"/>
    </row>
    <row r="299" spans="2:15" x14ac:dyDescent="0.3">
      <c r="B299">
        <v>5</v>
      </c>
      <c r="C299">
        <v>2023</v>
      </c>
      <c r="D299" s="3" t="s">
        <v>312</v>
      </c>
      <c r="E299" s="1">
        <v>6.4270522167433555</v>
      </c>
      <c r="F299" s="1">
        <v>6.2808108072023137</v>
      </c>
      <c r="G299" s="1">
        <v>6.1921126696985089</v>
      </c>
      <c r="H299" s="1">
        <v>6.2531515294855291</v>
      </c>
      <c r="I299" s="1">
        <v>6.5901176396538226</v>
      </c>
      <c r="J299" s="1">
        <v>6.7110773160312718</v>
      </c>
      <c r="K299" s="1">
        <v>6.5231999969482422</v>
      </c>
      <c r="L299" s="1">
        <v>7.1572677216243221</v>
      </c>
      <c r="M299" s="1">
        <v>6.7193333307902021</v>
      </c>
      <c r="N299" s="1">
        <v>6.542922520301711</v>
      </c>
      <c r="O299" s="1"/>
    </row>
    <row r="300" spans="2:15" x14ac:dyDescent="0.3">
      <c r="B300">
        <v>6</v>
      </c>
      <c r="C300">
        <v>2023</v>
      </c>
      <c r="D300" s="3" t="s">
        <v>312</v>
      </c>
      <c r="E300" s="1">
        <v>6.4047085437004876</v>
      </c>
      <c r="F300" s="1">
        <v>6.3753846282632942</v>
      </c>
      <c r="G300" s="1">
        <v>6.1594318097287957</v>
      </c>
      <c r="H300" s="1">
        <v>6.2182812541723251</v>
      </c>
      <c r="I300" s="1">
        <v>6.4448387135741534</v>
      </c>
      <c r="J300" s="1">
        <v>6.6840298951561774</v>
      </c>
      <c r="K300" s="1">
        <v>6.6409091577901469</v>
      </c>
      <c r="L300" s="1">
        <v>6.9674162819054706</v>
      </c>
      <c r="M300" s="1">
        <v>6.5506034596212972</v>
      </c>
      <c r="N300" s="1">
        <v>6.5322050519484538</v>
      </c>
      <c r="O300" s="1"/>
    </row>
    <row r="301" spans="2:15" x14ac:dyDescent="0.3">
      <c r="B301">
        <v>7</v>
      </c>
      <c r="C301">
        <v>2023</v>
      </c>
      <c r="D301" s="3" t="s">
        <v>312</v>
      </c>
      <c r="E301" s="1">
        <v>5.5026601077300574</v>
      </c>
      <c r="F301" s="1">
        <v>5.5931304765784224</v>
      </c>
      <c r="G301" s="1">
        <v>5.3248823895173913</v>
      </c>
      <c r="H301" s="1">
        <v>5.512541028319812</v>
      </c>
      <c r="I301" s="1">
        <v>5.6019444598091974</v>
      </c>
      <c r="J301" s="1">
        <v>5.7542105256465446</v>
      </c>
      <c r="K301" s="1">
        <v>5.8882307639488811</v>
      </c>
      <c r="L301" s="1">
        <v>6.0468235464657054</v>
      </c>
      <c r="M301" s="1">
        <v>5.6907752207083293</v>
      </c>
      <c r="N301" s="1">
        <v>5.6637639842885834</v>
      </c>
      <c r="O301" s="1"/>
    </row>
    <row r="302" spans="2:15" x14ac:dyDescent="0.3">
      <c r="B302">
        <v>8</v>
      </c>
      <c r="C302">
        <v>2023</v>
      </c>
      <c r="D302" s="3" t="s">
        <v>312</v>
      </c>
      <c r="E302" s="1">
        <v>4.9301915625502781</v>
      </c>
      <c r="F302" s="1">
        <v>4.9490209792877407</v>
      </c>
      <c r="G302" s="1">
        <v>4.8994418720866362</v>
      </c>
      <c r="H302" s="1">
        <v>5.063081771322766</v>
      </c>
      <c r="I302" s="1">
        <v>5.1955797361290976</v>
      </c>
      <c r="J302" s="1">
        <v>5.1872839904125829</v>
      </c>
      <c r="K302" s="1">
        <v>4.9669399079077881</v>
      </c>
      <c r="L302" s="1">
        <v>5.5734801703178034</v>
      </c>
      <c r="M302" s="1">
        <v>5.2687151019133669</v>
      </c>
      <c r="N302" s="1">
        <v>5.133799606959025</v>
      </c>
      <c r="O302" s="1"/>
    </row>
    <row r="303" spans="2:15" x14ac:dyDescent="0.3">
      <c r="B303">
        <v>9</v>
      </c>
      <c r="C303">
        <v>2023</v>
      </c>
      <c r="D303" t="s">
        <v>313</v>
      </c>
      <c r="E303" s="1">
        <v>4.6631507046146483</v>
      </c>
      <c r="F303" s="1">
        <v>4.6147107526290512</v>
      </c>
      <c r="G303" s="1">
        <v>4.5961452835764964</v>
      </c>
      <c r="H303" s="1">
        <v>4.5659375488758087</v>
      </c>
      <c r="I303" s="1">
        <v>4.6677679078919541</v>
      </c>
      <c r="J303" s="1">
        <v>4.7901418242894165</v>
      </c>
      <c r="K303" s="1">
        <v>4.5667499780654905</v>
      </c>
      <c r="L303" s="1">
        <v>5.0551533933066155</v>
      </c>
      <c r="M303" s="1">
        <v>4.7729655627546643</v>
      </c>
      <c r="N303" s="1">
        <v>4.7170076708704043</v>
      </c>
      <c r="O303" s="1"/>
    </row>
    <row r="304" spans="2:15" x14ac:dyDescent="0.3">
      <c r="B304">
        <v>10</v>
      </c>
      <c r="C304">
        <v>2023</v>
      </c>
      <c r="D304" t="s">
        <v>313</v>
      </c>
      <c r="E304" s="1">
        <v>4.8149999805859158</v>
      </c>
      <c r="F304" s="1">
        <v>4.6548760035806449</v>
      </c>
      <c r="G304" s="1">
        <v>4.6354706006891586</v>
      </c>
      <c r="H304" s="1">
        <v>4.5243999766451974</v>
      </c>
      <c r="I304" s="1">
        <v>4.7031481751689208</v>
      </c>
      <c r="J304" s="1">
        <v>4.9306886210413037</v>
      </c>
      <c r="K304" s="1">
        <v>4.6871969627611563</v>
      </c>
      <c r="L304" s="1">
        <v>5.1479555511474606</v>
      </c>
      <c r="M304" s="1">
        <v>4.8835220366903824</v>
      </c>
      <c r="N304" s="1">
        <v>4.8232383570084441</v>
      </c>
      <c r="O304" s="1"/>
    </row>
    <row r="305" spans="2:15" x14ac:dyDescent="0.3">
      <c r="B305">
        <v>11</v>
      </c>
      <c r="C305">
        <v>2023</v>
      </c>
      <c r="D305" t="s">
        <v>313</v>
      </c>
      <c r="E305" s="1">
        <v>4.6224817550965467</v>
      </c>
      <c r="F305" s="1">
        <v>4.5565161335852835</v>
      </c>
      <c r="G305" s="1">
        <v>4.4898977621788401</v>
      </c>
      <c r="H305" s="1">
        <v>4.3753947709736067</v>
      </c>
      <c r="I305" s="1">
        <v>4.5454545754652758</v>
      </c>
      <c r="J305" s="1">
        <v>4.7063109116875106</v>
      </c>
      <c r="K305" s="1">
        <v>4.5267646957846246</v>
      </c>
      <c r="L305" s="1">
        <v>4.9364785106093798</v>
      </c>
      <c r="M305" s="1">
        <v>4.7151282017047587</v>
      </c>
      <c r="N305" s="1">
        <v>4.6395411875137809</v>
      </c>
      <c r="O305" s="1"/>
    </row>
    <row r="306" spans="2:15" x14ac:dyDescent="0.3">
      <c r="B306">
        <v>12</v>
      </c>
      <c r="C306">
        <v>2023</v>
      </c>
      <c r="D306" t="s">
        <v>313</v>
      </c>
      <c r="E306" s="1">
        <v>4.6313392647675107</v>
      </c>
      <c r="F306" s="1">
        <v>4.5338709777401336</v>
      </c>
      <c r="G306" s="1">
        <v>4.5002273050221531</v>
      </c>
      <c r="H306" s="1">
        <v>4.4450833400090533</v>
      </c>
      <c r="I306" s="1">
        <v>4.5705172645634615</v>
      </c>
      <c r="J306" s="1">
        <v>4.6649666976928721</v>
      </c>
      <c r="K306" s="1">
        <v>4.5374285731996808</v>
      </c>
      <c r="L306" s="1">
        <v>4.9280561703687527</v>
      </c>
      <c r="M306" s="1">
        <v>4.7358333534664574</v>
      </c>
      <c r="N306" s="1">
        <v>4.6301238437690353</v>
      </c>
      <c r="O306" s="1"/>
    </row>
    <row r="307" spans="2:15" x14ac:dyDescent="0.3">
      <c r="B307">
        <v>1</v>
      </c>
      <c r="C307">
        <v>2024</v>
      </c>
      <c r="D307" t="s">
        <v>313</v>
      </c>
      <c r="E307" s="1">
        <v>4.3703636152094063</v>
      </c>
      <c r="F307" s="1">
        <v>4.2902580584249188</v>
      </c>
      <c r="G307" s="1">
        <v>4.23327273347161</v>
      </c>
      <c r="H307" s="1">
        <v>4.2716666412353517</v>
      </c>
      <c r="I307" s="1">
        <v>4.3185517475522799</v>
      </c>
      <c r="J307" s="1">
        <v>4.4125068956170201</v>
      </c>
      <c r="K307" s="1">
        <v>4.2966315570630522</v>
      </c>
      <c r="L307" s="1">
        <v>4.689051162364871</v>
      </c>
      <c r="M307" s="1">
        <v>4.4869231103540779</v>
      </c>
      <c r="N307" s="1">
        <v>4.3841509230218652</v>
      </c>
      <c r="O307" s="1"/>
    </row>
    <row r="308" spans="2:15" x14ac:dyDescent="0.3">
      <c r="B308">
        <v>2</v>
      </c>
      <c r="C308">
        <v>2024</v>
      </c>
      <c r="D308" t="s">
        <v>313</v>
      </c>
      <c r="E308" s="1">
        <v>4.0530357116035054</v>
      </c>
      <c r="F308" s="1">
        <v>3.9974796713852303</v>
      </c>
      <c r="G308" s="1">
        <v>3.9258285794939312</v>
      </c>
      <c r="H308" s="1">
        <v>3.9590244021842151</v>
      </c>
      <c r="I308" s="1">
        <v>4.0268333792686466</v>
      </c>
      <c r="J308" s="1">
        <v>4.131464795663323</v>
      </c>
      <c r="K308" s="1">
        <v>4.0563087607390127</v>
      </c>
      <c r="L308" s="1">
        <v>4.3859911679171253</v>
      </c>
      <c r="M308" s="1">
        <v>4.1935365752476015</v>
      </c>
      <c r="N308" s="1">
        <v>4.1031265112290898</v>
      </c>
      <c r="O308" s="1"/>
    </row>
    <row r="309" spans="2:15" x14ac:dyDescent="0.3">
      <c r="B309">
        <v>3</v>
      </c>
      <c r="C309">
        <v>2024</v>
      </c>
      <c r="D309" t="s">
        <v>313</v>
      </c>
      <c r="E309" s="1">
        <v>4.1064840168713443</v>
      </c>
      <c r="F309" s="1">
        <v>4.0226613456203095</v>
      </c>
      <c r="G309" s="1">
        <v>3.9697727371345866</v>
      </c>
      <c r="H309" s="1">
        <v>4.0127500236034397</v>
      </c>
      <c r="I309" s="1">
        <v>4.0757391660109805</v>
      </c>
      <c r="J309" s="1">
        <v>4.1657966298572084</v>
      </c>
      <c r="K309" s="1">
        <v>4.0765000173023767</v>
      </c>
      <c r="L309" s="1">
        <v>4.4341769999471206</v>
      </c>
      <c r="M309" s="1">
        <v>4.2371232640253353</v>
      </c>
      <c r="N309" s="1">
        <v>4.1330926560502403</v>
      </c>
      <c r="O309" s="1"/>
    </row>
    <row r="310" spans="2:15" x14ac:dyDescent="0.3">
      <c r="B310">
        <v>4</v>
      </c>
      <c r="C310">
        <v>2024</v>
      </c>
      <c r="D310" t="s">
        <v>313</v>
      </c>
      <c r="E310" s="1">
        <v>4.1706696450710306</v>
      </c>
      <c r="F310" s="1">
        <v>4.0903226175615863</v>
      </c>
      <c r="G310" s="1">
        <v>4.1128409437157893</v>
      </c>
      <c r="H310" s="1">
        <v>4.1400000472222604</v>
      </c>
      <c r="I310" s="1">
        <v>4.1665000100930536</v>
      </c>
      <c r="J310" s="1">
        <v>4.239633324940999</v>
      </c>
      <c r="K310" s="1">
        <v>4.1123077288652086</v>
      </c>
      <c r="L310" s="1">
        <v>4.5140277691659207</v>
      </c>
      <c r="M310" s="1">
        <v>4.2938194423913965</v>
      </c>
      <c r="N310" s="1">
        <v>4.2123795101814343</v>
      </c>
      <c r="O310" s="1"/>
    </row>
    <row r="311" spans="2:15" x14ac:dyDescent="0.3">
      <c r="B311">
        <v>5</v>
      </c>
      <c r="C311">
        <v>2024</v>
      </c>
      <c r="D311" t="s">
        <v>313</v>
      </c>
      <c r="E311" s="1">
        <v>4.4458909208124338</v>
      </c>
      <c r="F311" s="1">
        <v>4.3042580727607982</v>
      </c>
      <c r="G311" s="1">
        <v>4.348818172108043</v>
      </c>
      <c r="H311" s="1">
        <v>4.3548666604359942</v>
      </c>
      <c r="I311" s="1">
        <v>4.411020415169852</v>
      </c>
      <c r="J311" s="1">
        <v>4.5144383548057245</v>
      </c>
      <c r="K311" s="1">
        <v>4.3534615590022163</v>
      </c>
      <c r="L311" s="1">
        <v>4.7803249771778402</v>
      </c>
      <c r="M311" s="1">
        <v>4.5670950026485508</v>
      </c>
      <c r="N311" s="1">
        <v>4.4673302457660355</v>
      </c>
      <c r="O311" s="1"/>
    </row>
    <row r="312" spans="2:15" x14ac:dyDescent="0.3">
      <c r="B312">
        <v>6</v>
      </c>
      <c r="C312">
        <v>2024</v>
      </c>
      <c r="D312" t="s">
        <v>313</v>
      </c>
      <c r="E312" s="1">
        <v>3.9226283558932216</v>
      </c>
      <c r="F312" s="1">
        <v>3.7635948504171073</v>
      </c>
      <c r="G312" s="1">
        <v>3.8811551434042206</v>
      </c>
      <c r="H312" s="1">
        <v>3.8374159570120594</v>
      </c>
      <c r="I312" s="1">
        <v>3.9051486608144401</v>
      </c>
      <c r="J312" s="1">
        <v>4.0351774698633065</v>
      </c>
      <c r="K312" s="1">
        <v>3.8019255577249731</v>
      </c>
      <c r="L312" s="1">
        <v>4.3263648097161891</v>
      </c>
      <c r="M312" s="1">
        <v>4.0886395632565673</v>
      </c>
      <c r="N312" s="1">
        <v>3.9681514654498566</v>
      </c>
      <c r="O312" s="1"/>
    </row>
    <row r="313" spans="2:15" x14ac:dyDescent="0.3">
      <c r="B313">
        <v>7</v>
      </c>
      <c r="C313">
        <v>2024</v>
      </c>
      <c r="D313" t="s">
        <v>313</v>
      </c>
      <c r="E313" s="1">
        <v>4.020888927247789</v>
      </c>
      <c r="F313" s="1">
        <v>3.7808386987255465</v>
      </c>
      <c r="G313" s="1">
        <v>3.9784305405723681</v>
      </c>
      <c r="H313" s="1">
        <v>3.8586075924619845</v>
      </c>
      <c r="I313" s="1">
        <v>4.0187412692116693</v>
      </c>
      <c r="J313" s="1">
        <v>4.14907004519337</v>
      </c>
      <c r="K313" s="1">
        <v>3.8097297372044743</v>
      </c>
      <c r="L313" s="1">
        <v>4.5225816089279798</v>
      </c>
      <c r="M313" s="1">
        <v>4.2438121382044169</v>
      </c>
      <c r="N313" s="1">
        <v>4.0598361992478624</v>
      </c>
      <c r="O313" s="1"/>
    </row>
    <row r="314" spans="2:15" x14ac:dyDescent="0.3">
      <c r="B314">
        <v>8</v>
      </c>
      <c r="C314">
        <v>2024</v>
      </c>
      <c r="D314" t="s">
        <v>313</v>
      </c>
      <c r="E314" s="1">
        <v>3.8475576128278459</v>
      </c>
      <c r="F314" s="1">
        <v>3.5968965374190232</v>
      </c>
      <c r="G314" s="1">
        <v>3.7328977286815643</v>
      </c>
      <c r="H314" s="1">
        <v>3.6090909098133896</v>
      </c>
      <c r="I314" s="1">
        <v>3.8469166815280911</v>
      </c>
      <c r="J314" s="1">
        <v>3.9863219502080192</v>
      </c>
      <c r="K314" s="1">
        <v>3.6707333294550577</v>
      </c>
      <c r="L314" s="1">
        <v>4.3161912764081301</v>
      </c>
      <c r="M314" s="1">
        <v>4.0923611207140818</v>
      </c>
      <c r="N314" s="1">
        <v>3.8762948758905122</v>
      </c>
      <c r="O314" s="1"/>
    </row>
    <row r="315" spans="2:15" x14ac:dyDescent="0.3">
      <c r="B315">
        <v>9</v>
      </c>
      <c r="C315">
        <v>2024</v>
      </c>
      <c r="D315" t="s">
        <v>314</v>
      </c>
      <c r="E315" s="1">
        <v>3.9582110643386841</v>
      </c>
      <c r="F315" s="1">
        <v>3.7168695843738058</v>
      </c>
      <c r="G315" s="1">
        <v>3.8272159235043959</v>
      </c>
      <c r="H315" s="1">
        <v>3.6825111420066268</v>
      </c>
      <c r="I315" s="1">
        <v>4.0590756660749934</v>
      </c>
      <c r="J315" s="1">
        <v>4.1040088326939737</v>
      </c>
      <c r="K315" s="1">
        <v>3.8600000352472872</v>
      </c>
      <c r="L315" s="1">
        <v>4.3605660611425927</v>
      </c>
      <c r="M315" s="1">
        <v>4.2189552463702302</v>
      </c>
      <c r="N315" s="1">
        <v>3.9995433928702337</v>
      </c>
    </row>
    <row r="316" spans="2:15" x14ac:dyDescent="0.3">
      <c r="B316">
        <v>10</v>
      </c>
      <c r="C316">
        <v>2024</v>
      </c>
      <c r="D316" t="s">
        <v>314</v>
      </c>
      <c r="E316" s="1">
        <v>4.0123264003131123</v>
      </c>
      <c r="F316" s="1">
        <v>3.720758627200949</v>
      </c>
      <c r="G316" s="1">
        <v>3.8714746626840757</v>
      </c>
      <c r="H316" s="1">
        <v>3.6798787853934556</v>
      </c>
      <c r="I316" s="1">
        <v>4.1812857372420167</v>
      </c>
      <c r="J316" s="1">
        <v>4.1885079949911388</v>
      </c>
      <c r="K316" s="1">
        <v>3.9246000063419344</v>
      </c>
      <c r="L316" s="1">
        <v>4.5089618771575219</v>
      </c>
      <c r="M316" s="1">
        <v>4.3132941372254319</v>
      </c>
      <c r="N316" s="1">
        <v>4.0625886513361467</v>
      </c>
    </row>
    <row r="317" spans="2:15" x14ac:dyDescent="0.3">
      <c r="B317">
        <v>11</v>
      </c>
      <c r="C317">
        <v>2024</v>
      </c>
      <c r="D317" t="s">
        <v>314</v>
      </c>
      <c r="E317" s="1">
        <v>4.0886147094495371</v>
      </c>
      <c r="F317" s="1">
        <v>3.8442499895890552</v>
      </c>
      <c r="G317" s="1">
        <v>3.9545355325188147</v>
      </c>
      <c r="H317" s="1">
        <v>3.8461764700272503</v>
      </c>
      <c r="I317" s="1">
        <v>4.2757692772608538</v>
      </c>
      <c r="J317" s="1">
        <v>4.2532265380204439</v>
      </c>
      <c r="K317" s="1">
        <v>4.0186577371302867</v>
      </c>
      <c r="L317" s="1">
        <v>4.5581376851811584</v>
      </c>
      <c r="M317" s="1">
        <v>4.4022835164558227</v>
      </c>
      <c r="N317" s="1">
        <v>4.170056004989652</v>
      </c>
    </row>
    <row r="318" spans="2:15" x14ac:dyDescent="0.3">
      <c r="B318">
        <v>12</v>
      </c>
      <c r="C318">
        <v>2024</v>
      </c>
      <c r="D318" t="s">
        <v>314</v>
      </c>
      <c r="E318" s="1">
        <v>4.1712227388240359</v>
      </c>
      <c r="F318" s="1">
        <v>4.0044538073179101</v>
      </c>
      <c r="G318" s="1">
        <v>4.0272778020964726</v>
      </c>
      <c r="H318" s="1">
        <v>4.0110000371932983</v>
      </c>
      <c r="I318" s="1">
        <v>4.2878571544374742</v>
      </c>
      <c r="J318" s="1">
        <v>4.3656154027351963</v>
      </c>
      <c r="K318" s="1">
        <v>4.1797315482325201</v>
      </c>
      <c r="L318" s="1">
        <v>4.6977139822272367</v>
      </c>
      <c r="M318" s="1">
        <v>4.4835922440278884</v>
      </c>
      <c r="N318" s="1">
        <v>4.2534609290087859</v>
      </c>
    </row>
    <row r="319" spans="2:15" x14ac:dyDescent="0.3">
      <c r="B319">
        <v>1</v>
      </c>
      <c r="C319">
        <v>2025</v>
      </c>
      <c r="D319" t="s">
        <v>314</v>
      </c>
      <c r="E319" s="1">
        <v>4.4298625508534544</v>
      </c>
      <c r="F319" s="1">
        <v>4.3110135084873917</v>
      </c>
      <c r="G319" s="1">
        <v>4.2909865390024908</v>
      </c>
      <c r="H319" s="1">
        <v>4.3112195076012032</v>
      </c>
      <c r="I319" s="1">
        <v>4.5072222338782417</v>
      </c>
      <c r="J319" s="1">
        <v>4.6186626080684023</v>
      </c>
      <c r="K319" s="1">
        <v>4.4966666761529508</v>
      </c>
      <c r="L319" s="1">
        <v>4.952585176185325</v>
      </c>
      <c r="M319" s="1">
        <v>4.694336287743222</v>
      </c>
      <c r="N319" s="1">
        <v>4.5186207591980203</v>
      </c>
    </row>
    <row r="320" spans="2:15" x14ac:dyDescent="0.3">
      <c r="B320">
        <v>2</v>
      </c>
      <c r="C320">
        <v>2025</v>
      </c>
      <c r="D320" t="s">
        <v>314</v>
      </c>
      <c r="E320" s="1">
        <v>4.535238113238182</v>
      </c>
      <c r="F320" s="1">
        <v>4.4463333328564962</v>
      </c>
      <c r="G320" s="1">
        <v>4.3710000276565548</v>
      </c>
      <c r="H320" s="1">
        <v>4.4486764809664558</v>
      </c>
      <c r="I320" s="1">
        <v>4.5935210711519483</v>
      </c>
      <c r="J320" s="1">
        <v>4.7179104427793135</v>
      </c>
      <c r="K320" s="1">
        <v>4.6323780897187028</v>
      </c>
      <c r="L320" s="1">
        <v>5.0451531020962461</v>
      </c>
      <c r="M320" s="1">
        <v>4.7940697559090548</v>
      </c>
      <c r="N320" s="1">
        <v>4.6311226025757382</v>
      </c>
    </row>
    <row r="321" spans="2:14" x14ac:dyDescent="0.3">
      <c r="B321">
        <v>3</v>
      </c>
      <c r="C321">
        <v>2025</v>
      </c>
      <c r="D321" t="s">
        <v>314</v>
      </c>
      <c r="E321" s="1">
        <v>4.1249774074122918</v>
      </c>
      <c r="F321" s="1">
        <v>4.0444348542586619</v>
      </c>
      <c r="G321" s="1">
        <v>3.9480555600590175</v>
      </c>
      <c r="H321" s="1">
        <v>4.0748437903821468</v>
      </c>
      <c r="I321" s="1">
        <v>4.1717647173825432</v>
      </c>
      <c r="J321" s="1">
        <v>4.2899626902679895</v>
      </c>
      <c r="K321" s="1">
        <v>4.2270139025317297</v>
      </c>
      <c r="L321" s="1">
        <v>4.587757764543805</v>
      </c>
      <c r="M321" s="1">
        <v>4.3928571428571432</v>
      </c>
      <c r="N321" s="1">
        <v>4.2121672396499426</v>
      </c>
    </row>
    <row r="322" spans="2:14" x14ac:dyDescent="0.3">
      <c r="B322">
        <v>4</v>
      </c>
      <c r="C322">
        <v>2025</v>
      </c>
      <c r="D322" t="s">
        <v>314</v>
      </c>
      <c r="E322" s="1">
        <v>4.2773912644040761</v>
      </c>
      <c r="F322" s="1">
        <v>4.2180000058535869</v>
      </c>
      <c r="G322" s="1">
        <v>4.1757333109113901</v>
      </c>
      <c r="H322" s="1">
        <v>4.3088823711170869</v>
      </c>
      <c r="I322" s="1">
        <v>4.3233333375718859</v>
      </c>
      <c r="J322" s="1">
        <v>4.4327616164850632</v>
      </c>
      <c r="K322" s="1">
        <v>4.3778391747019398</v>
      </c>
      <c r="L322" s="1">
        <v>4.7635079248180947</v>
      </c>
      <c r="M322" s="1">
        <v>4.5434426479652279</v>
      </c>
      <c r="N322" s="1">
        <v>4.3879328050666091</v>
      </c>
    </row>
    <row r="323" spans="2:14" x14ac:dyDescent="0.3">
      <c r="B323">
        <v>5</v>
      </c>
      <c r="C323">
        <v>2025</v>
      </c>
      <c r="D323" t="s">
        <v>314</v>
      </c>
      <c r="E323" s="1">
        <v>4.0750393998904491</v>
      </c>
      <c r="F323" s="1">
        <v>4.0052586711686233</v>
      </c>
      <c r="G323" s="1">
        <v>3.9732820853208883</v>
      </c>
      <c r="H323" s="1">
        <v>4.1354615633304306</v>
      </c>
      <c r="I323" s="1">
        <v>4.1019718344782437</v>
      </c>
      <c r="J323" s="1">
        <v>4.20664181104347</v>
      </c>
      <c r="K323" s="1">
        <v>4.1459868801267525</v>
      </c>
      <c r="L323" s="1">
        <v>4.4995190807849683</v>
      </c>
      <c r="M323" s="1">
        <v>4.2696874861915903</v>
      </c>
      <c r="N323" s="1">
        <v>4.1575167246290912</v>
      </c>
    </row>
    <row r="324" spans="2:14" x14ac:dyDescent="0.3">
      <c r="B324">
        <v>6</v>
      </c>
      <c r="C324">
        <v>2025</v>
      </c>
      <c r="D324" t="s">
        <v>314</v>
      </c>
      <c r="E324" s="1">
        <v>3.8798529260298786</v>
      </c>
      <c r="F324" s="1">
        <v>3.8000869253407354</v>
      </c>
      <c r="G324" s="1">
        <v>3.7797169595394493</v>
      </c>
      <c r="H324" s="1">
        <v>3.9851515112501201</v>
      </c>
      <c r="I324" s="1">
        <v>3.8472727573279184</v>
      </c>
      <c r="J324" s="1">
        <v>3.9905482033173816</v>
      </c>
      <c r="K324" s="1">
        <v>3.937108439135264</v>
      </c>
      <c r="L324" s="1">
        <v>4.2941072208365219</v>
      </c>
      <c r="M324" s="1">
        <v>4.0511956810951233</v>
      </c>
      <c r="N324" s="1">
        <v>3.9569673831742342</v>
      </c>
    </row>
    <row r="325" spans="2:14" x14ac:dyDescent="0.3">
      <c r="B325">
        <v>7</v>
      </c>
      <c r="C325">
        <v>2025</v>
      </c>
      <c r="D325" t="s">
        <v>314</v>
      </c>
      <c r="E325" s="1">
        <v>3.6955654812710628</v>
      </c>
      <c r="F325" s="1">
        <v>3.6322068905008251</v>
      </c>
      <c r="G325" s="1">
        <v>3.6419157241952829</v>
      </c>
      <c r="H325" s="1">
        <v>3.8230967675485918</v>
      </c>
      <c r="I325" s="1">
        <v>3.7039772678505289</v>
      </c>
      <c r="J325" s="1">
        <v>3.8110759193638719</v>
      </c>
      <c r="K325" s="1">
        <v>3.7717297322041281</v>
      </c>
      <c r="L325" s="1">
        <v>4.063385575088029</v>
      </c>
      <c r="M325" s="1">
        <v>3.8016935548474713</v>
      </c>
      <c r="N325" s="1">
        <v>3.7693428634287236</v>
      </c>
    </row>
    <row r="326" spans="2:14" x14ac:dyDescent="0.3">
      <c r="B326">
        <v>8</v>
      </c>
      <c r="C326">
        <v>2025</v>
      </c>
      <c r="D326" t="s">
        <v>314</v>
      </c>
      <c r="E326" s="1">
        <v>3.4732720571405746</v>
      </c>
      <c r="F326" s="1">
        <v>3.3770689594334566</v>
      </c>
      <c r="G326" s="1">
        <v>3.3651442413146677</v>
      </c>
      <c r="H326" s="1">
        <v>3.4935714536243019</v>
      </c>
      <c r="I326" s="1">
        <v>3.6121428310871115</v>
      </c>
      <c r="J326" s="1">
        <v>3.6809813686710622</v>
      </c>
      <c r="K326" s="1">
        <v>3.6035403494509111</v>
      </c>
      <c r="L326" s="1">
        <v>3.8896545591679494</v>
      </c>
      <c r="M326" s="1">
        <v>3.6391428493318103</v>
      </c>
      <c r="N326" s="1">
        <v>3.5684741640383479</v>
      </c>
    </row>
  </sheetData>
  <sheetProtection sheet="1" objects="1" scenarios="1"/>
  <phoneticPr fontId="3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326"/>
  <sheetViews>
    <sheetView topLeftCell="B1" workbookViewId="0">
      <pane ySplit="2" topLeftCell="A300" activePane="bottomLeft" state="frozen"/>
      <selection activeCell="B1" sqref="B1"/>
      <selection pane="bottomLeft" activeCell="G332" sqref="G332"/>
    </sheetView>
  </sheetViews>
  <sheetFormatPr defaultRowHeight="14.4" x14ac:dyDescent="0.3"/>
  <cols>
    <col min="1" max="1" width="0" hidden="1" customWidth="1"/>
    <col min="4" max="4" width="14.88671875" customWidth="1"/>
    <col min="5" max="5" width="9.109375" style="1"/>
    <col min="6" max="6" width="11.33203125" style="1" bestFit="1" customWidth="1"/>
    <col min="7" max="7" width="12.21875" style="1" bestFit="1" customWidth="1"/>
    <col min="8" max="8" width="9.88671875" style="1" bestFit="1" customWidth="1"/>
    <col min="9" max="9" width="10.33203125" style="1" bestFit="1" customWidth="1"/>
    <col min="10" max="10" width="13.109375" style="1" bestFit="1" customWidth="1"/>
    <col min="11" max="11" width="9.88671875" style="1" bestFit="1" customWidth="1"/>
    <col min="12" max="12" width="10.33203125" style="1" bestFit="1" customWidth="1"/>
    <col min="13" max="13" width="12.33203125" style="1" bestFit="1" customWidth="1"/>
    <col min="14" max="14" width="9.109375" style="1"/>
  </cols>
  <sheetData>
    <row r="1" spans="2:14" x14ac:dyDescent="0.3">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3">
      <c r="B2" t="s">
        <v>11</v>
      </c>
      <c r="C2" t="s">
        <v>12</v>
      </c>
      <c r="D2" t="s">
        <v>0</v>
      </c>
      <c r="E2" s="1" t="s">
        <v>1</v>
      </c>
      <c r="F2" s="1" t="s">
        <v>2</v>
      </c>
      <c r="G2" s="1" t="s">
        <v>13</v>
      </c>
      <c r="H2" s="1" t="s">
        <v>3</v>
      </c>
      <c r="I2" s="1" t="s">
        <v>4</v>
      </c>
      <c r="J2" s="1" t="s">
        <v>5</v>
      </c>
      <c r="K2" s="1" t="s">
        <v>6</v>
      </c>
      <c r="L2" s="1" t="s">
        <v>7</v>
      </c>
      <c r="M2" s="1" t="s">
        <v>8</v>
      </c>
      <c r="N2" s="1" t="s">
        <v>9</v>
      </c>
    </row>
    <row r="3" spans="2:14" x14ac:dyDescent="0.3">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3">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3">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3">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3">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3">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3">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3">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3">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3">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3">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3">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3">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3">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3">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3">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3">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3">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3">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3">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3">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3">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3">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3">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3">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3">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3">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3">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3">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3">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3">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3">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3">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3">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3">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3">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3">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3">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3">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3">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3">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3">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3">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3">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3">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3">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3">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3">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3">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3">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3">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3">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5.2689285278320313</v>
      </c>
      <c r="N54" s="1">
        <v>5.3331098563320793</v>
      </c>
    </row>
    <row r="55" spans="2:14" x14ac:dyDescent="0.3">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3">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3">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3">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3">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3">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3">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3">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3">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3">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3">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3">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3">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3">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3">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3">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3">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3">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3">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3">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3">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3">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3">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3">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3">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3">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3">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3">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3">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3">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3">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3">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3">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3">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3">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3">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3">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3">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3">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3">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3">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3">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3">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3">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3">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3">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3">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3">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3">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3">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3">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3">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3">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3">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3">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3">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3">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3">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3">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3">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3">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3">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3">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3">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3">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3">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3">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3">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3">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3">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3">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3">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3">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3">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3">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3">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3">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3">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3">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3">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3">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3">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3">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3">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3">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3">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3">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3">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3">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3">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3">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3">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3">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3">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3">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3">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3">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3">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3">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3">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3">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3">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3">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3">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3">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3">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3">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3">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3">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3">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3">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3">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3">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3">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3">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3">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3">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3">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3">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3">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3">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3">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3">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3">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3">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3">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3">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3">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3">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3">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3">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3">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3">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3">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3">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3">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3">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3">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3">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3">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3">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3">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3">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3">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3">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3">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3">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3">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3">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3">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3">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3">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3">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3">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3">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3">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3">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3">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3">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3">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3">
      <c r="B215">
        <v>5</v>
      </c>
      <c r="C215">
        <v>2016</v>
      </c>
      <c r="D215" s="3" t="s">
        <v>267</v>
      </c>
      <c r="E215" s="1">
        <v>9.7134343590399226</v>
      </c>
      <c r="F215" s="1">
        <v>10.027745087941486</v>
      </c>
      <c r="G215" s="1">
        <v>9.6404116630554206</v>
      </c>
      <c r="H215" s="1">
        <v>9.7955704823436367</v>
      </c>
      <c r="I215" s="1">
        <v>9.5644230842590332</v>
      </c>
      <c r="J215" s="1">
        <v>9.808062058086545</v>
      </c>
      <c r="K215" s="1">
        <v>9.9324000740051304</v>
      </c>
      <c r="L215" s="1">
        <v>9.6515322577568785</v>
      </c>
      <c r="M215" s="1">
        <v>9.5944999790191652</v>
      </c>
      <c r="N215" s="1">
        <v>9.7464827614269041</v>
      </c>
    </row>
    <row r="216" spans="2:14" x14ac:dyDescent="0.3">
      <c r="B216">
        <v>6</v>
      </c>
      <c r="C216">
        <v>2016</v>
      </c>
      <c r="D216" s="3" t="s">
        <v>267</v>
      </c>
      <c r="E216" s="1">
        <v>10.468825741247695</v>
      </c>
      <c r="F216" s="1">
        <v>10.851034476839265</v>
      </c>
      <c r="G216" s="1">
        <v>10.377659586642649</v>
      </c>
      <c r="H216" s="1">
        <v>10.623189158053011</v>
      </c>
      <c r="I216" s="1">
        <v>10.233178308767867</v>
      </c>
      <c r="J216" s="1">
        <v>10.557094044155544</v>
      </c>
      <c r="K216" s="1">
        <v>10.683280006408694</v>
      </c>
      <c r="L216" s="1">
        <v>10.354968107430039</v>
      </c>
      <c r="M216" s="1">
        <v>10.284354840555498</v>
      </c>
      <c r="N216" s="1">
        <v>10.491429417158786</v>
      </c>
    </row>
    <row r="217" spans="2:14" x14ac:dyDescent="0.3">
      <c r="B217">
        <v>7</v>
      </c>
      <c r="C217">
        <v>2016</v>
      </c>
      <c r="D217" s="3" t="s">
        <v>267</v>
      </c>
      <c r="E217" s="1">
        <v>9.7475909276442092</v>
      </c>
      <c r="F217" s="1">
        <v>10.087087473823029</v>
      </c>
      <c r="G217" s="1">
        <v>9.687765897588525</v>
      </c>
      <c r="H217" s="1">
        <v>9.9869862190664627</v>
      </c>
      <c r="I217" s="1">
        <v>9.4491000747680687</v>
      </c>
      <c r="J217" s="1">
        <v>9.8072887172161689</v>
      </c>
      <c r="K217" s="1">
        <v>9.967099943161017</v>
      </c>
      <c r="L217" s="1">
        <v>9.5656924101022582</v>
      </c>
      <c r="M217" s="1">
        <v>9.4604001426696769</v>
      </c>
      <c r="N217" s="1">
        <v>9.7587965103416519</v>
      </c>
    </row>
    <row r="218" spans="2:14" x14ac:dyDescent="0.3">
      <c r="B218">
        <v>8</v>
      </c>
      <c r="C218">
        <v>2016</v>
      </c>
      <c r="D218" s="3" t="s">
        <v>267</v>
      </c>
      <c r="E218" s="1">
        <v>9.2196234619268314</v>
      </c>
      <c r="F218" s="1">
        <v>9.5516813497627737</v>
      </c>
      <c r="G218" s="1">
        <v>9.0578602745022838</v>
      </c>
      <c r="H218" s="1">
        <v>9.4157803210219893</v>
      </c>
      <c r="I218" s="1">
        <v>8.8529357647677074</v>
      </c>
      <c r="J218" s="1">
        <v>9.2415977982450119</v>
      </c>
      <c r="K218" s="1">
        <v>9.4479824283666787</v>
      </c>
      <c r="L218" s="1">
        <v>8.9375555674235034</v>
      </c>
      <c r="M218" s="1">
        <v>8.8345217165739633</v>
      </c>
      <c r="N218" s="1">
        <v>9.1788868463732047</v>
      </c>
    </row>
    <row r="219" spans="2:14" x14ac:dyDescent="0.3">
      <c r="B219">
        <v>9</v>
      </c>
      <c r="C219">
        <v>2016</v>
      </c>
      <c r="D219" s="3" t="s">
        <v>303</v>
      </c>
      <c r="E219" s="1">
        <v>8.9009374805859149</v>
      </c>
      <c r="F219" s="1">
        <v>9.2105769285788899</v>
      </c>
      <c r="G219" s="1">
        <v>8.7418713876378469</v>
      </c>
      <c r="H219" s="1">
        <v>9.0656249721844997</v>
      </c>
      <c r="I219" s="1">
        <v>8.5377272837089766</v>
      </c>
      <c r="J219" s="1">
        <v>8.9168322811955996</v>
      </c>
      <c r="K219" s="1">
        <v>9.1271717668783783</v>
      </c>
      <c r="L219" s="1">
        <v>8.6599999886971926</v>
      </c>
      <c r="M219" s="1">
        <v>8.5361290900937981</v>
      </c>
      <c r="N219" s="1">
        <v>8.8527807873221303</v>
      </c>
    </row>
    <row r="220" spans="2:14" x14ac:dyDescent="0.3">
      <c r="B220">
        <v>10</v>
      </c>
      <c r="C220">
        <v>2016</v>
      </c>
      <c r="D220" s="3" t="s">
        <v>303</v>
      </c>
      <c r="E220" s="1">
        <v>8.7553953703059708</v>
      </c>
      <c r="F220" s="1">
        <v>9.0410870261814278</v>
      </c>
      <c r="G220" s="1">
        <v>8.6845354851477783</v>
      </c>
      <c r="H220" s="1">
        <v>8.8726760300112435</v>
      </c>
      <c r="I220" s="1">
        <v>8.5664843246340752</v>
      </c>
      <c r="J220" s="1">
        <v>8.8855937927961346</v>
      </c>
      <c r="K220" s="1">
        <v>8.9677000617980962</v>
      </c>
      <c r="L220" s="1">
        <v>8.751044835617293</v>
      </c>
      <c r="M220" s="1">
        <v>8.5855056034045276</v>
      </c>
      <c r="N220" s="1">
        <v>8.7847531451490237</v>
      </c>
    </row>
    <row r="221" spans="2:14" x14ac:dyDescent="0.3">
      <c r="B221">
        <v>11</v>
      </c>
      <c r="C221">
        <v>2016</v>
      </c>
      <c r="D221" s="3" t="s">
        <v>303</v>
      </c>
      <c r="E221" s="1">
        <v>8.8735631891594071</v>
      </c>
      <c r="F221" s="1">
        <v>9.1434782691623848</v>
      </c>
      <c r="G221" s="1">
        <v>8.8723853618726825</v>
      </c>
      <c r="H221" s="1">
        <v>9.0572727839152023</v>
      </c>
      <c r="I221" s="1">
        <v>8.7922435846084195</v>
      </c>
      <c r="J221" s="1">
        <v>9.0433576170835472</v>
      </c>
      <c r="K221" s="1">
        <v>9.0865573101356389</v>
      </c>
      <c r="L221" s="1">
        <v>8.9697826551354449</v>
      </c>
      <c r="M221" s="1">
        <v>8.7950000304442177</v>
      </c>
      <c r="N221" s="1">
        <v>8.9623063956580715</v>
      </c>
    </row>
    <row r="222" spans="2:14" x14ac:dyDescent="0.3">
      <c r="B222">
        <v>12</v>
      </c>
      <c r="C222">
        <v>2016</v>
      </c>
      <c r="D222" s="3" t="s">
        <v>303</v>
      </c>
      <c r="E222" s="1">
        <v>9.1194170408719319</v>
      </c>
      <c r="F222" s="1">
        <v>9.4105883112140738</v>
      </c>
      <c r="G222" s="1">
        <v>9.0858696232671328</v>
      </c>
      <c r="H222" s="1">
        <v>9.2830555703904896</v>
      </c>
      <c r="I222" s="1">
        <v>8.9720741271972653</v>
      </c>
      <c r="J222" s="1">
        <v>9.2441767541373654</v>
      </c>
      <c r="K222" s="1">
        <v>9.301400003433228</v>
      </c>
      <c r="L222" s="1">
        <v>9.1590164163724967</v>
      </c>
      <c r="M222" s="1">
        <v>8.9777273264798243</v>
      </c>
      <c r="N222" s="1">
        <v>9.1739542787317152</v>
      </c>
    </row>
    <row r="223" spans="2:14" x14ac:dyDescent="0.3">
      <c r="B223">
        <v>1</v>
      </c>
      <c r="C223">
        <v>2017</v>
      </c>
      <c r="D223" s="3" t="s">
        <v>303</v>
      </c>
      <c r="E223" s="1">
        <v>9.2060267712388715</v>
      </c>
      <c r="F223" s="1">
        <v>9.5306797027587891</v>
      </c>
      <c r="G223" s="1">
        <v>9.1458469974538676</v>
      </c>
      <c r="H223" s="1">
        <v>9.3977697907591899</v>
      </c>
      <c r="I223" s="1">
        <v>9.0724788404937478</v>
      </c>
      <c r="J223" s="1">
        <v>9.3868323409039043</v>
      </c>
      <c r="K223" s="1">
        <v>9.4193000888824461</v>
      </c>
      <c r="L223" s="1">
        <v>9.1618919630308415</v>
      </c>
      <c r="M223" s="1">
        <v>9.0746252298355099</v>
      </c>
      <c r="N223" s="1">
        <v>9.273792431852911</v>
      </c>
    </row>
    <row r="224" spans="2:14" x14ac:dyDescent="0.3">
      <c r="B224">
        <v>2</v>
      </c>
      <c r="C224">
        <v>2017</v>
      </c>
      <c r="D224" s="3" t="s">
        <v>303</v>
      </c>
      <c r="E224" s="1">
        <v>9.3115694148658097</v>
      </c>
      <c r="F224" s="1">
        <v>9.6470999336242684</v>
      </c>
      <c r="G224" s="1">
        <v>9.2267777389950218</v>
      </c>
      <c r="H224" s="1">
        <v>9.4715827694899737</v>
      </c>
      <c r="I224" s="1">
        <v>9.1516912544474884</v>
      </c>
      <c r="J224" s="1">
        <v>9.4558967022185634</v>
      </c>
      <c r="K224" s="1">
        <v>9.5365656939419825</v>
      </c>
      <c r="L224" s="1">
        <v>9.2750000513516948</v>
      </c>
      <c r="M224" s="1">
        <v>9.1494318897073921</v>
      </c>
      <c r="N224" s="1">
        <v>9.3603932676690356</v>
      </c>
    </row>
    <row r="225" spans="2:15" x14ac:dyDescent="0.3">
      <c r="B225">
        <v>3</v>
      </c>
      <c r="C225">
        <v>2017</v>
      </c>
      <c r="D225" s="3" t="s">
        <v>303</v>
      </c>
      <c r="E225" s="1">
        <v>8.8827037493387859</v>
      </c>
      <c r="F225" s="1">
        <v>9.2153912585714597</v>
      </c>
      <c r="G225" s="1">
        <v>8.8000440849606694</v>
      </c>
      <c r="H225" s="1">
        <v>9.109200068882533</v>
      </c>
      <c r="I225" s="1">
        <v>8.7070547391290543</v>
      </c>
      <c r="J225" s="1">
        <v>9.0488916944796856</v>
      </c>
      <c r="K225" s="1">
        <v>9.1131199569702144</v>
      </c>
      <c r="L225" s="1">
        <v>8.8496895547238932</v>
      </c>
      <c r="M225" s="1">
        <v>8.7012244633265912</v>
      </c>
      <c r="N225" s="1">
        <v>8.9440606950739863</v>
      </c>
    </row>
    <row r="226" spans="2:15" x14ac:dyDescent="0.3">
      <c r="B226">
        <v>4</v>
      </c>
      <c r="C226">
        <v>2017</v>
      </c>
      <c r="D226" s="3" t="s">
        <v>303</v>
      </c>
      <c r="E226" s="1">
        <v>8.3308635321530424</v>
      </c>
      <c r="F226" s="1">
        <v>8.7693999767303463</v>
      </c>
      <c r="G226" s="1">
        <v>8.3108888891008164</v>
      </c>
      <c r="H226" s="1">
        <v>8.6393055386013451</v>
      </c>
      <c r="I226" s="1">
        <v>8.1251145937970577</v>
      </c>
      <c r="J226" s="1">
        <v>8.4330898483147774</v>
      </c>
      <c r="K226" s="1">
        <v>8.5547871995479507</v>
      </c>
      <c r="L226" s="1">
        <v>8.3090624883770943</v>
      </c>
      <c r="M226" s="1">
        <v>8.1146154403686523</v>
      </c>
      <c r="N226" s="1">
        <v>8.3950553812148492</v>
      </c>
    </row>
    <row r="227" spans="2:15" x14ac:dyDescent="0.3">
      <c r="B227">
        <v>5</v>
      </c>
      <c r="C227">
        <v>2017</v>
      </c>
      <c r="D227" s="3" t="s">
        <v>303</v>
      </c>
      <c r="E227" s="1">
        <v>8.4067953838804979</v>
      </c>
      <c r="F227" s="1">
        <v>8.8524408941193826</v>
      </c>
      <c r="G227" s="1">
        <v>8.4389130571614146</v>
      </c>
      <c r="H227" s="1">
        <v>8.7903571412676857</v>
      </c>
      <c r="I227" s="1">
        <v>8.2510489917301637</v>
      </c>
      <c r="J227" s="1">
        <v>8.4178296838487903</v>
      </c>
      <c r="K227" s="1">
        <v>8.6518852280788732</v>
      </c>
      <c r="L227" s="1">
        <v>8.3397315652578463</v>
      </c>
      <c r="M227" s="1">
        <v>8.2076238452798069</v>
      </c>
      <c r="N227" s="1">
        <v>8.4729164287546492</v>
      </c>
    </row>
    <row r="228" spans="2:15" x14ac:dyDescent="0.3">
      <c r="B228">
        <v>6</v>
      </c>
      <c r="C228">
        <v>2017</v>
      </c>
      <c r="D228" s="3" t="s">
        <v>303</v>
      </c>
      <c r="E228" s="1">
        <v>8.1728241002118143</v>
      </c>
      <c r="F228" s="1">
        <v>8.6594872719202289</v>
      </c>
      <c r="G228" s="1">
        <v>8.1898889223734539</v>
      </c>
      <c r="H228" s="1">
        <v>8.5643055770132275</v>
      </c>
      <c r="I228" s="1">
        <v>7.987499956161745</v>
      </c>
      <c r="J228" s="1">
        <v>8.2633651188441686</v>
      </c>
      <c r="K228" s="1">
        <v>8.4523000049591062</v>
      </c>
      <c r="L228" s="1">
        <v>8.105163953343375</v>
      </c>
      <c r="M228" s="1">
        <v>7.9217582272959284</v>
      </c>
      <c r="N228" s="1">
        <v>8.24566425581048</v>
      </c>
    </row>
    <row r="229" spans="2:15" x14ac:dyDescent="0.3">
      <c r="B229">
        <v>7</v>
      </c>
      <c r="C229">
        <v>2017</v>
      </c>
      <c r="D229" s="3" t="s">
        <v>303</v>
      </c>
      <c r="E229" s="1">
        <v>8.9476255564929144</v>
      </c>
      <c r="F229" s="1">
        <v>9.4026803675386095</v>
      </c>
      <c r="G229" s="1">
        <v>8.9286243701107288</v>
      </c>
      <c r="H229" s="1">
        <v>9.2681506039345098</v>
      </c>
      <c r="I229" s="1">
        <v>8.722149412208628</v>
      </c>
      <c r="J229" s="1">
        <v>9.053216387653908</v>
      </c>
      <c r="K229" s="1">
        <v>9.2581308757033298</v>
      </c>
      <c r="L229" s="1">
        <v>8.8116535201786075</v>
      </c>
      <c r="M229" s="1">
        <v>8.6644577462989165</v>
      </c>
      <c r="N229" s="1">
        <v>9.0123994156939098</v>
      </c>
    </row>
    <row r="230" spans="2:15" x14ac:dyDescent="0.3">
      <c r="B230">
        <v>8</v>
      </c>
      <c r="C230">
        <v>2017</v>
      </c>
      <c r="D230" s="3" t="s">
        <v>303</v>
      </c>
      <c r="E230" s="1">
        <v>8.3882608526780196</v>
      </c>
      <c r="F230" s="1">
        <v>8.7678125277161598</v>
      </c>
      <c r="G230" s="1">
        <v>8.3181739910789165</v>
      </c>
      <c r="H230" s="1">
        <v>8.7367758881198903</v>
      </c>
      <c r="I230" s="1">
        <v>8.1660901693473189</v>
      </c>
      <c r="J230" s="1">
        <v>8.5087978992315811</v>
      </c>
      <c r="K230" s="1">
        <v>8.6416666221618659</v>
      </c>
      <c r="L230" s="1">
        <v>8.3194904084418226</v>
      </c>
      <c r="M230" s="1">
        <v>8.1340195478177542</v>
      </c>
      <c r="N230" s="1">
        <v>8.4549102242032994</v>
      </c>
    </row>
    <row r="231" spans="2:15" x14ac:dyDescent="0.3">
      <c r="B231">
        <v>9</v>
      </c>
      <c r="C231">
        <v>2017</v>
      </c>
      <c r="D231" s="3" t="s">
        <v>305</v>
      </c>
      <c r="E231" s="1">
        <v>8.6448309847698113</v>
      </c>
      <c r="F231" s="1">
        <v>8.9020193173335151</v>
      </c>
      <c r="G231" s="1">
        <v>8.5619412646574133</v>
      </c>
      <c r="H231" s="1">
        <v>8.8471917779478311</v>
      </c>
      <c r="I231" s="1">
        <v>8.3717432372066956</v>
      </c>
      <c r="J231" s="1">
        <v>8.7423958778381348</v>
      </c>
      <c r="K231" s="1">
        <v>8.8523215055465698</v>
      </c>
      <c r="L231" s="1">
        <v>8.5871318477068765</v>
      </c>
      <c r="M231" s="1">
        <v>8.349318265914917</v>
      </c>
      <c r="N231" s="1">
        <v>8.6672432279903973</v>
      </c>
      <c r="O231" s="1"/>
    </row>
    <row r="232" spans="2:15" x14ac:dyDescent="0.3">
      <c r="B232">
        <v>10</v>
      </c>
      <c r="C232">
        <v>2017</v>
      </c>
      <c r="D232" s="3" t="s">
        <v>305</v>
      </c>
      <c r="E232" s="1">
        <v>8.6867685151412495</v>
      </c>
      <c r="F232" s="1">
        <v>8.8955338857706305</v>
      </c>
      <c r="G232" s="1">
        <v>8.5874999844750697</v>
      </c>
      <c r="H232" s="1">
        <v>8.8091608594347548</v>
      </c>
      <c r="I232" s="1">
        <v>8.4217646472594314</v>
      </c>
      <c r="J232" s="1">
        <v>8.7764559499510035</v>
      </c>
      <c r="K232" s="1">
        <v>8.8732758143852504</v>
      </c>
      <c r="L232" s="1">
        <v>8.6438095066823113</v>
      </c>
      <c r="M232" s="1">
        <v>8.4078430755465643</v>
      </c>
      <c r="N232" s="1">
        <v>8.6903438650111049</v>
      </c>
      <c r="O232" s="1"/>
    </row>
    <row r="233" spans="2:15" x14ac:dyDescent="0.3">
      <c r="B233">
        <v>11</v>
      </c>
      <c r="C233">
        <v>2017</v>
      </c>
      <c r="D233" s="3" t="s">
        <v>305</v>
      </c>
      <c r="E233" s="1">
        <v>8.836450340183637</v>
      </c>
      <c r="F233" s="1">
        <v>9.0533846488365768</v>
      </c>
      <c r="G233" s="1">
        <v>8.7243333407810759</v>
      </c>
      <c r="H233" s="1">
        <v>8.9866092396878656</v>
      </c>
      <c r="I233" s="1">
        <v>8.5416234127886881</v>
      </c>
      <c r="J233" s="1">
        <v>8.9478723368746174</v>
      </c>
      <c r="K233" s="1">
        <v>8.9988695559294332</v>
      </c>
      <c r="L233" s="1">
        <v>8.7532257162114622</v>
      </c>
      <c r="M233" s="1">
        <v>8.5037069320678711</v>
      </c>
      <c r="N233" s="1">
        <v>8.8317353414091624</v>
      </c>
      <c r="O233" s="1"/>
    </row>
    <row r="234" spans="2:15" x14ac:dyDescent="0.3">
      <c r="B234">
        <v>12</v>
      </c>
      <c r="C234">
        <v>2017</v>
      </c>
      <c r="D234" s="3" t="s">
        <v>305</v>
      </c>
      <c r="E234" s="1">
        <v>8.7183478106623102</v>
      </c>
      <c r="F234" s="1">
        <v>8.9981730809578533</v>
      </c>
      <c r="G234" s="1">
        <v>8.6502976020177211</v>
      </c>
      <c r="H234" s="1">
        <v>8.9354054025701579</v>
      </c>
      <c r="I234" s="1">
        <v>8.4101471129585708</v>
      </c>
      <c r="J234" s="1">
        <v>8.8140522794785845</v>
      </c>
      <c r="K234" s="1">
        <v>8.8797391062197484</v>
      </c>
      <c r="L234" s="1">
        <v>8.6688270804322798</v>
      </c>
      <c r="M234" s="1">
        <v>8.368089975935689</v>
      </c>
      <c r="N234" s="1">
        <v>8.7296844928516446</v>
      </c>
      <c r="O234" s="1"/>
    </row>
    <row r="235" spans="2:15" x14ac:dyDescent="0.3">
      <c r="B235">
        <v>1</v>
      </c>
      <c r="C235">
        <v>2018</v>
      </c>
      <c r="D235" s="3" t="s">
        <v>305</v>
      </c>
      <c r="E235" s="1">
        <v>8.6811573858614324</v>
      </c>
      <c r="F235" s="1">
        <v>9.0240157570425925</v>
      </c>
      <c r="G235" s="1">
        <v>8.6194186875986496</v>
      </c>
      <c r="H235" s="1">
        <v>8.9421819051106777</v>
      </c>
      <c r="I235" s="1">
        <v>8.4024616021376382</v>
      </c>
      <c r="J235" s="1">
        <v>8.7976596127165116</v>
      </c>
      <c r="K235" s="1">
        <v>8.919519989013672</v>
      </c>
      <c r="L235" s="1">
        <v>8.6310733859821909</v>
      </c>
      <c r="M235" s="1">
        <v>8.3575728425701836</v>
      </c>
      <c r="N235" s="1">
        <v>8.7319734427620013</v>
      </c>
      <c r="O235" s="1"/>
    </row>
    <row r="236" spans="2:15" x14ac:dyDescent="0.3">
      <c r="B236">
        <v>2</v>
      </c>
      <c r="C236">
        <v>2018</v>
      </c>
      <c r="D236" s="3" t="s">
        <v>305</v>
      </c>
      <c r="E236" s="1">
        <v>9.1464788230931813</v>
      </c>
      <c r="F236" s="1">
        <v>9.5543688987065281</v>
      </c>
      <c r="G236" s="1">
        <v>9.1887500513167613</v>
      </c>
      <c r="H236" s="1">
        <v>9.4412878860126845</v>
      </c>
      <c r="I236" s="1">
        <v>8.8916406780481339</v>
      </c>
      <c r="J236" s="1">
        <v>9.2364724574644868</v>
      </c>
      <c r="K236" s="1">
        <v>9.3846363414417606</v>
      </c>
      <c r="L236" s="1">
        <v>9.0491911593605483</v>
      </c>
      <c r="M236" s="1">
        <v>8.8552809725986439</v>
      </c>
      <c r="N236" s="1">
        <v>9.1975800890939521</v>
      </c>
      <c r="O236" s="1"/>
    </row>
    <row r="237" spans="2:15" x14ac:dyDescent="0.3">
      <c r="B237">
        <v>3</v>
      </c>
      <c r="C237">
        <v>2018</v>
      </c>
      <c r="D237" s="3" t="s">
        <v>305</v>
      </c>
      <c r="E237" s="1">
        <v>9.262216746513479</v>
      </c>
      <c r="F237" s="1">
        <v>9.6179808469919053</v>
      </c>
      <c r="G237" s="1">
        <v>9.2512879010402802</v>
      </c>
      <c r="H237" s="1">
        <v>9.5176428386143268</v>
      </c>
      <c r="I237" s="1">
        <v>8.9962161382039394</v>
      </c>
      <c r="J237" s="1">
        <v>9.3408116798896295</v>
      </c>
      <c r="K237" s="1">
        <v>9.485961501414959</v>
      </c>
      <c r="L237" s="1">
        <v>9.1457431831875358</v>
      </c>
      <c r="M237" s="1">
        <v>8.9743373250386806</v>
      </c>
      <c r="N237" s="1">
        <v>9.2983270682344195</v>
      </c>
      <c r="O237" s="1"/>
    </row>
    <row r="238" spans="2:15" x14ac:dyDescent="0.3">
      <c r="B238">
        <v>4</v>
      </c>
      <c r="C238">
        <v>2018</v>
      </c>
      <c r="D238" s="3" t="s">
        <v>305</v>
      </c>
      <c r="E238" s="1">
        <v>9.2696410154684994</v>
      </c>
      <c r="F238" s="1">
        <v>9.6853845944771404</v>
      </c>
      <c r="G238" s="1">
        <v>9.2515624612569809</v>
      </c>
      <c r="H238" s="1">
        <v>9.5970588852377503</v>
      </c>
      <c r="I238" s="1">
        <v>9.0059374198317528</v>
      </c>
      <c r="J238" s="1">
        <v>9.3476340928664339</v>
      </c>
      <c r="K238" s="1">
        <v>9.5159482791506012</v>
      </c>
      <c r="L238" s="1">
        <v>9.1302963115550853</v>
      </c>
      <c r="M238" s="1">
        <v>8.9761537300361383</v>
      </c>
      <c r="N238" s="1">
        <v>9.3136962876496483</v>
      </c>
      <c r="O238" s="1"/>
    </row>
    <row r="239" spans="2:15" x14ac:dyDescent="0.3">
      <c r="B239">
        <v>5</v>
      </c>
      <c r="C239">
        <v>2018</v>
      </c>
      <c r="D239" s="3" t="s">
        <v>305</v>
      </c>
      <c r="E239" s="1">
        <v>9.2043700481024313</v>
      </c>
      <c r="F239" s="1">
        <v>9.6340309630992795</v>
      </c>
      <c r="G239" s="1">
        <v>9.1579393560236149</v>
      </c>
      <c r="H239" s="1">
        <v>9.545885631016322</v>
      </c>
      <c r="I239" s="1">
        <v>8.9375555744877566</v>
      </c>
      <c r="J239" s="1">
        <v>9.250408689722379</v>
      </c>
      <c r="K239" s="1">
        <v>9.4786922821631805</v>
      </c>
      <c r="L239" s="1">
        <v>9.0338822701398058</v>
      </c>
      <c r="M239" s="1">
        <v>8.8935576860721302</v>
      </c>
      <c r="N239" s="1">
        <v>9.2428974458379489</v>
      </c>
      <c r="O239" s="1"/>
    </row>
    <row r="240" spans="2:15" x14ac:dyDescent="0.3">
      <c r="B240">
        <v>6</v>
      </c>
      <c r="C240">
        <v>2018</v>
      </c>
      <c r="D240" s="3" t="s">
        <v>305</v>
      </c>
      <c r="E240" s="1">
        <v>8.3474499940872189</v>
      </c>
      <c r="F240" s="1">
        <v>8.6689231725839466</v>
      </c>
      <c r="G240" s="1">
        <v>8.1539535688799489</v>
      </c>
      <c r="H240" s="1">
        <v>8.6510416732894058</v>
      </c>
      <c r="I240" s="1">
        <v>7.9633052955239503</v>
      </c>
      <c r="J240" s="1">
        <v>8.3617993948382257</v>
      </c>
      <c r="K240" s="1">
        <v>8.5672566785221598</v>
      </c>
      <c r="L240" s="1">
        <v>8.1599290692214428</v>
      </c>
      <c r="M240" s="1">
        <v>7.9713188422905219</v>
      </c>
      <c r="N240" s="1">
        <v>8.3256129920712407</v>
      </c>
      <c r="O240" s="1"/>
    </row>
    <row r="241" spans="2:15" x14ac:dyDescent="0.3">
      <c r="B241">
        <v>7</v>
      </c>
      <c r="C241">
        <v>2018</v>
      </c>
      <c r="D241" s="3" t="s">
        <v>305</v>
      </c>
      <c r="E241" s="1">
        <v>7.6699999687718412</v>
      </c>
      <c r="F241" s="1">
        <v>7.9999999416117769</v>
      </c>
      <c r="G241" s="1">
        <v>7.4887500074174671</v>
      </c>
      <c r="H241" s="1">
        <v>7.9128148149561</v>
      </c>
      <c r="I241" s="1">
        <v>7.2637499868869781</v>
      </c>
      <c r="J241" s="1">
        <v>7.678120552225316</v>
      </c>
      <c r="K241" s="1">
        <v>7.8620689614065764</v>
      </c>
      <c r="L241" s="1">
        <v>7.5248387359803726</v>
      </c>
      <c r="M241" s="1">
        <v>7.2501190219606668</v>
      </c>
      <c r="N241" s="1">
        <v>7.6426333790186556</v>
      </c>
      <c r="O241" s="1"/>
    </row>
    <row r="242" spans="2:15" x14ac:dyDescent="0.3">
      <c r="B242">
        <v>8</v>
      </c>
      <c r="C242">
        <v>2018</v>
      </c>
      <c r="D242" s="3" t="s">
        <v>305</v>
      </c>
      <c r="E242" s="1">
        <v>7.7965612694208799</v>
      </c>
      <c r="F242" s="1">
        <v>8.0806956664375633</v>
      </c>
      <c r="G242" s="1">
        <v>7.6327083243264093</v>
      </c>
      <c r="H242" s="1">
        <v>7.9992405613766442</v>
      </c>
      <c r="I242" s="1">
        <v>7.4847863229930907</v>
      </c>
      <c r="J242" s="1">
        <v>7.8368956099499716</v>
      </c>
      <c r="K242" s="1">
        <v>8.0122763742276319</v>
      </c>
      <c r="L242" s="1">
        <v>7.7122727648004306</v>
      </c>
      <c r="M242" s="1">
        <v>7.5034042774362764</v>
      </c>
      <c r="N242" s="1">
        <v>7.8000460012513608</v>
      </c>
      <c r="O242" s="1"/>
    </row>
    <row r="243" spans="2:15" x14ac:dyDescent="0.3">
      <c r="B243">
        <v>9</v>
      </c>
      <c r="C243">
        <v>2018</v>
      </c>
      <c r="D243" s="3" t="s">
        <v>306</v>
      </c>
      <c r="E243" s="1">
        <v>7.1819339743200334</v>
      </c>
      <c r="F243" s="1">
        <v>7.5586538727466879</v>
      </c>
      <c r="G243" s="1">
        <v>7.0178571428571432</v>
      </c>
      <c r="H243" s="1">
        <v>7.4303496834281439</v>
      </c>
      <c r="I243" s="1">
        <v>7.0041322629313827</v>
      </c>
      <c r="J243" s="1">
        <v>7.2722839632152043</v>
      </c>
      <c r="K243" s="1">
        <v>7.4631481258957475</v>
      </c>
      <c r="L243" s="1">
        <v>7.1499999940395353</v>
      </c>
      <c r="M243" s="1">
        <v>7.0164286125273936</v>
      </c>
      <c r="N243" s="1">
        <v>7.233132454256217</v>
      </c>
      <c r="O243" s="1"/>
    </row>
    <row r="244" spans="2:15" x14ac:dyDescent="0.3">
      <c r="B244">
        <v>10</v>
      </c>
      <c r="C244">
        <v>2018</v>
      </c>
      <c r="D244" s="3" t="s">
        <v>306</v>
      </c>
      <c r="E244" s="1">
        <v>7.3305701540227526</v>
      </c>
      <c r="F244" s="1">
        <v>7.7554081848689487</v>
      </c>
      <c r="G244" s="1">
        <v>7.2067484826398038</v>
      </c>
      <c r="H244" s="1">
        <v>7.6146527992354498</v>
      </c>
      <c r="I244" s="1">
        <v>7.1740000605583187</v>
      </c>
      <c r="J244" s="1">
        <v>7.4196511756542121</v>
      </c>
      <c r="K244" s="1">
        <v>7.5659482890161973</v>
      </c>
      <c r="L244" s="1">
        <v>7.3017142840794156</v>
      </c>
      <c r="M244" s="1">
        <v>7.1906250044703484</v>
      </c>
      <c r="N244" s="1">
        <v>7.3930416487436021</v>
      </c>
      <c r="O244" s="1"/>
    </row>
    <row r="245" spans="2:15" x14ac:dyDescent="0.3">
      <c r="B245">
        <v>11</v>
      </c>
      <c r="C245">
        <v>2018</v>
      </c>
      <c r="D245" s="3" t="s">
        <v>306</v>
      </c>
      <c r="E245" s="1">
        <v>7.7270384825192968</v>
      </c>
      <c r="F245" s="1">
        <v>8.0150819645553337</v>
      </c>
      <c r="G245" s="1">
        <v>7.5052293549983871</v>
      </c>
      <c r="H245" s="1">
        <v>7.9917415929644298</v>
      </c>
      <c r="I245" s="1">
        <v>7.3434483141734681</v>
      </c>
      <c r="J245" s="1">
        <v>7.6698595633667503</v>
      </c>
      <c r="K245" s="1">
        <v>7.888085121804095</v>
      </c>
      <c r="L245" s="1">
        <v>7.4046666495005287</v>
      </c>
      <c r="M245" s="1">
        <v>7.3165217275204864</v>
      </c>
      <c r="N245" s="1">
        <v>7.6742919353224472</v>
      </c>
      <c r="O245" s="1"/>
    </row>
    <row r="246" spans="2:15" x14ac:dyDescent="0.3">
      <c r="B246">
        <v>12</v>
      </c>
      <c r="C246">
        <v>2018</v>
      </c>
      <c r="D246" s="3" t="s">
        <v>306</v>
      </c>
      <c r="E246" s="1">
        <v>7.8536283758889258</v>
      </c>
      <c r="F246" s="1">
        <v>8.3256999301910408</v>
      </c>
      <c r="G246" s="1">
        <v>7.7688095229012628</v>
      </c>
      <c r="H246" s="1">
        <v>8.2376350744350528</v>
      </c>
      <c r="I246" s="1">
        <v>7.5428333242734276</v>
      </c>
      <c r="J246" s="1">
        <v>7.8857894681924634</v>
      </c>
      <c r="K246" s="1">
        <v>8.1198290881947575</v>
      </c>
      <c r="L246" s="1">
        <v>7.7686363892121753</v>
      </c>
      <c r="M246" s="1">
        <v>7.5741071360451837</v>
      </c>
      <c r="N246" s="1">
        <v>7.9019424462489942</v>
      </c>
      <c r="O246" s="1"/>
    </row>
    <row r="247" spans="2:15" x14ac:dyDescent="0.3">
      <c r="B247">
        <v>1</v>
      </c>
      <c r="C247">
        <v>2019</v>
      </c>
      <c r="D247" s="3" t="s">
        <v>306</v>
      </c>
      <c r="E247" s="1">
        <v>7.8958555265071277</v>
      </c>
      <c r="F247" s="1">
        <v>8.3424799957275386</v>
      </c>
      <c r="G247" s="1">
        <v>7.8196650600889654</v>
      </c>
      <c r="H247" s="1">
        <v>8.2365922102049076</v>
      </c>
      <c r="I247" s="1">
        <v>7.583279956817627</v>
      </c>
      <c r="J247" s="1">
        <v>7.9458567943719345</v>
      </c>
      <c r="K247" s="1">
        <v>8.1272566592798832</v>
      </c>
      <c r="L247" s="1">
        <v>7.7228993946278592</v>
      </c>
      <c r="M247" s="1">
        <v>7.6311863963886841</v>
      </c>
      <c r="N247" s="1">
        <v>7.934237602511871</v>
      </c>
      <c r="O247" s="1"/>
    </row>
    <row r="248" spans="2:15" x14ac:dyDescent="0.3">
      <c r="B248">
        <v>2</v>
      </c>
      <c r="C248">
        <v>2019</v>
      </c>
      <c r="D248" s="3" t="s">
        <v>306</v>
      </c>
      <c r="E248" s="1">
        <v>7.9364563238273549</v>
      </c>
      <c r="F248" s="1">
        <v>8.4033000278472905</v>
      </c>
      <c r="G248" s="1">
        <v>7.846250031675611</v>
      </c>
      <c r="H248" s="1">
        <v>8.2853061195944449</v>
      </c>
      <c r="I248" s="1">
        <v>7.5923333366711931</v>
      </c>
      <c r="J248" s="1">
        <v>7.9917647137361412</v>
      </c>
      <c r="K248" s="1">
        <v>8.1560177212267853</v>
      </c>
      <c r="L248" s="1">
        <v>7.835390077415088</v>
      </c>
      <c r="M248" s="1">
        <v>7.6383333647692648</v>
      </c>
      <c r="N248" s="1">
        <v>7.9756997218980041</v>
      </c>
      <c r="O248" s="1"/>
    </row>
    <row r="249" spans="2:15" x14ac:dyDescent="0.3">
      <c r="B249">
        <v>3</v>
      </c>
      <c r="C249">
        <v>2019</v>
      </c>
      <c r="D249" s="3" t="s">
        <v>306</v>
      </c>
      <c r="E249" s="1">
        <v>7.8126087303898757</v>
      </c>
      <c r="F249" s="1">
        <v>8.2711225237165173</v>
      </c>
      <c r="G249" s="1">
        <v>7.7206547827947709</v>
      </c>
      <c r="H249" s="1">
        <v>8.1877083215448589</v>
      </c>
      <c r="I249" s="1">
        <v>7.4260416179895401</v>
      </c>
      <c r="J249" s="1">
        <v>7.8640065317433505</v>
      </c>
      <c r="K249" s="1">
        <v>8.0355832934379574</v>
      </c>
      <c r="L249" s="1">
        <v>7.6527007896534718</v>
      </c>
      <c r="M249" s="1">
        <v>7.4579166372617083</v>
      </c>
      <c r="N249" s="1">
        <v>7.8503396368926426</v>
      </c>
      <c r="O249" s="1"/>
    </row>
    <row r="250" spans="2:15" x14ac:dyDescent="0.3">
      <c r="B250">
        <v>4</v>
      </c>
      <c r="C250">
        <v>2019</v>
      </c>
      <c r="D250" s="3" t="s">
        <v>306</v>
      </c>
      <c r="E250" s="1">
        <v>7.6719736864692285</v>
      </c>
      <c r="F250" s="1">
        <v>8.1440816412166672</v>
      </c>
      <c r="G250" s="1">
        <v>7.6135119086220149</v>
      </c>
      <c r="H250" s="1">
        <v>8.0503377914428711</v>
      </c>
      <c r="I250" s="1">
        <v>7.2548333048820499</v>
      </c>
      <c r="J250" s="1">
        <v>7.7273332884817414</v>
      </c>
      <c r="K250" s="1">
        <v>7.9189166704813641</v>
      </c>
      <c r="L250" s="1">
        <v>7.4904580662268723</v>
      </c>
      <c r="M250" s="1">
        <v>7.298070154691997</v>
      </c>
      <c r="N250" s="1">
        <v>7.7042571306228638</v>
      </c>
      <c r="O250" s="1"/>
    </row>
    <row r="251" spans="2:15" x14ac:dyDescent="0.3">
      <c r="B251">
        <v>5</v>
      </c>
      <c r="C251">
        <v>2019</v>
      </c>
      <c r="D251" s="3" t="s">
        <v>306</v>
      </c>
      <c r="E251" s="1">
        <v>7.2476980929104791</v>
      </c>
      <c r="F251" s="1">
        <v>7.6544444214584484</v>
      </c>
      <c r="G251" s="1">
        <v>7.1597183187242965</v>
      </c>
      <c r="H251" s="1">
        <v>7.5519459698651286</v>
      </c>
      <c r="I251" s="1">
        <v>6.7687302014184381</v>
      </c>
      <c r="J251" s="1">
        <v>7.2938461392248337</v>
      </c>
      <c r="K251" s="1">
        <v>7.4688596599980404</v>
      </c>
      <c r="L251" s="1">
        <v>6.9499212587912256</v>
      </c>
      <c r="M251" s="1">
        <v>6.8213115051144459</v>
      </c>
      <c r="N251" s="1">
        <v>7.249949527463702</v>
      </c>
      <c r="O251" s="1"/>
    </row>
    <row r="252" spans="2:15" x14ac:dyDescent="0.3">
      <c r="B252">
        <v>6</v>
      </c>
      <c r="C252">
        <v>2019</v>
      </c>
      <c r="D252" s="3" t="s">
        <v>306</v>
      </c>
      <c r="E252" s="1">
        <v>7.7599514526070896</v>
      </c>
      <c r="F252" s="1">
        <v>8.1617391057636421</v>
      </c>
      <c r="G252" s="1">
        <v>7.6487577331732517</v>
      </c>
      <c r="H252" s="1">
        <v>8.0227152780191791</v>
      </c>
      <c r="I252" s="1">
        <v>7.3035293827537728</v>
      </c>
      <c r="J252" s="1">
        <v>7.7730283692056075</v>
      </c>
      <c r="K252" s="1">
        <v>7.9686207154701494</v>
      </c>
      <c r="L252" s="1">
        <v>7.5046456517197013</v>
      </c>
      <c r="M252" s="1">
        <v>7.3242857200758795</v>
      </c>
      <c r="N252" s="1">
        <v>7.7420743417562603</v>
      </c>
      <c r="O252" s="1"/>
    </row>
    <row r="253" spans="2:15" x14ac:dyDescent="0.3">
      <c r="B253">
        <v>7</v>
      </c>
      <c r="C253">
        <v>2019</v>
      </c>
      <c r="D253" s="3" t="s">
        <v>306</v>
      </c>
      <c r="E253" s="1">
        <v>7.7228395085275912</v>
      </c>
      <c r="F253" s="1">
        <v>8.1321848620887565</v>
      </c>
      <c r="G253" s="1">
        <v>7.6724880505977069</v>
      </c>
      <c r="H253" s="1">
        <v>8.0312105429799931</v>
      </c>
      <c r="I253" s="1">
        <v>7.3337037510342071</v>
      </c>
      <c r="J253" s="1">
        <v>7.7582535340752399</v>
      </c>
      <c r="K253" s="1">
        <v>7.9457718637965673</v>
      </c>
      <c r="L253" s="1">
        <v>7.5675000020435874</v>
      </c>
      <c r="M253" s="1">
        <v>7.3189855589382891</v>
      </c>
      <c r="N253" s="1">
        <v>7.7479614838077975</v>
      </c>
      <c r="O253" s="1"/>
    </row>
    <row r="254" spans="2:15" x14ac:dyDescent="0.3">
      <c r="B254">
        <v>8</v>
      </c>
      <c r="C254">
        <v>2019</v>
      </c>
      <c r="D254" s="3" t="s">
        <v>306</v>
      </c>
      <c r="E254" s="1">
        <v>7.4850509969555601</v>
      </c>
      <c r="F254" s="1">
        <v>7.8680000054208854</v>
      </c>
      <c r="G254" s="1">
        <v>7.4365697877351629</v>
      </c>
      <c r="H254" s="1">
        <v>7.8102649252935752</v>
      </c>
      <c r="I254" s="1">
        <v>7.1571551849102155</v>
      </c>
      <c r="J254" s="1">
        <v>7.5261889467021934</v>
      </c>
      <c r="K254" s="1">
        <v>7.6773033892170766</v>
      </c>
      <c r="L254" s="1">
        <v>7.2492666657765703</v>
      </c>
      <c r="M254" s="1">
        <v>7.1378431507185391</v>
      </c>
      <c r="N254" s="1">
        <v>7.4969404773237835</v>
      </c>
      <c r="O254" s="1"/>
    </row>
    <row r="255" spans="2:15" x14ac:dyDescent="0.3">
      <c r="B255">
        <v>9</v>
      </c>
      <c r="C255">
        <v>2019</v>
      </c>
      <c r="D255" s="3" t="s">
        <v>307</v>
      </c>
      <c r="E255" s="1">
        <v>7.6406818276101891</v>
      </c>
      <c r="F255" s="1">
        <v>7.9860215392164005</v>
      </c>
      <c r="G255" s="1">
        <v>7.5610982779133531</v>
      </c>
      <c r="H255" s="1">
        <v>7.9068965615897344</v>
      </c>
      <c r="I255" s="1">
        <v>7.3234259419971046</v>
      </c>
      <c r="J255" s="1">
        <v>7.7546130617459612</v>
      </c>
      <c r="K255" s="1">
        <v>7.849561398489433</v>
      </c>
      <c r="L255" s="1">
        <v>7.5002985036195211</v>
      </c>
      <c r="M255" s="1">
        <v>7.3568518868199098</v>
      </c>
      <c r="N255" s="1">
        <v>7.6786721677415279</v>
      </c>
    </row>
    <row r="256" spans="2:15" x14ac:dyDescent="0.3">
      <c r="B256">
        <v>10</v>
      </c>
      <c r="C256">
        <v>2019</v>
      </c>
      <c r="D256" s="3" t="s">
        <v>307</v>
      </c>
      <c r="E256" s="1">
        <v>8.1209848125775661</v>
      </c>
      <c r="F256" s="1">
        <v>8.437567607776538</v>
      </c>
      <c r="G256" s="1">
        <v>8.0431249760664425</v>
      </c>
      <c r="H256" s="1">
        <v>8.3967708796262741</v>
      </c>
      <c r="I256" s="1">
        <v>7.7639999643961586</v>
      </c>
      <c r="J256" s="1">
        <v>8.2433640319630843</v>
      </c>
      <c r="K256" s="1">
        <v>8.3620133559975844</v>
      </c>
      <c r="L256" s="1">
        <v>7.99566131924826</v>
      </c>
      <c r="M256" s="1">
        <v>7.8016215852788973</v>
      </c>
      <c r="N256" s="1">
        <v>8.1410328093571458</v>
      </c>
    </row>
    <row r="257" spans="2:15" x14ac:dyDescent="0.3">
      <c r="B257">
        <v>11</v>
      </c>
      <c r="C257">
        <v>2019</v>
      </c>
      <c r="D257" s="3" t="s">
        <v>307</v>
      </c>
      <c r="E257" s="1">
        <v>8.0361734531363656</v>
      </c>
      <c r="F257" s="1">
        <v>8.3399999539057408</v>
      </c>
      <c r="G257" s="1">
        <v>7.8915853587592517</v>
      </c>
      <c r="H257" s="1">
        <v>8.2704225023027877</v>
      </c>
      <c r="I257" s="1">
        <v>7.5442857146263123</v>
      </c>
      <c r="J257" s="1">
        <v>8.1083173978896372</v>
      </c>
      <c r="K257" s="1">
        <v>8.2317045114257112</v>
      </c>
      <c r="L257" s="1">
        <v>7.8987313242100958</v>
      </c>
      <c r="M257" s="1">
        <v>7.5503571714673727</v>
      </c>
      <c r="N257" s="1">
        <v>8.0192401864761038</v>
      </c>
    </row>
    <row r="258" spans="2:15" x14ac:dyDescent="0.3">
      <c r="B258">
        <v>12</v>
      </c>
      <c r="C258">
        <v>2019</v>
      </c>
      <c r="D258" s="3" t="s">
        <v>307</v>
      </c>
      <c r="E258" s="1">
        <v>8.2104738651293712</v>
      </c>
      <c r="F258" s="1">
        <v>8.548020849625269</v>
      </c>
      <c r="G258" s="1">
        <v>8.0414880343845905</v>
      </c>
      <c r="H258" s="1">
        <v>8.4463512929710181</v>
      </c>
      <c r="I258" s="1">
        <v>7.7852500359217327</v>
      </c>
      <c r="J258" s="1">
        <v>8.2420123413251272</v>
      </c>
      <c r="K258" s="1">
        <v>8.3900868996329923</v>
      </c>
      <c r="L258" s="1">
        <v>7.9652293319002201</v>
      </c>
      <c r="M258" s="1">
        <v>7.7628000068664553</v>
      </c>
      <c r="N258" s="1">
        <v>8.1878059326712762</v>
      </c>
    </row>
    <row r="259" spans="2:15" x14ac:dyDescent="0.3">
      <c r="B259">
        <v>1</v>
      </c>
      <c r="C259">
        <v>2020</v>
      </c>
      <c r="D259" s="3" t="s">
        <v>307</v>
      </c>
      <c r="E259" s="1">
        <v>8.3206694515180395</v>
      </c>
      <c r="F259" s="1">
        <v>8.7092500050862629</v>
      </c>
      <c r="G259" s="1">
        <v>8.2247618947710315</v>
      </c>
      <c r="H259" s="1">
        <v>8.6275706075679111</v>
      </c>
      <c r="I259" s="1">
        <v>7.9387272704731338</v>
      </c>
      <c r="J259" s="1">
        <v>8.3556812269215719</v>
      </c>
      <c r="K259" s="1">
        <v>8.5325384506812458</v>
      </c>
      <c r="L259" s="1">
        <v>8.125942081644915</v>
      </c>
      <c r="M259" s="1">
        <v>7.8729824517902571</v>
      </c>
      <c r="N259" s="1">
        <v>8.3382292978323189</v>
      </c>
    </row>
    <row r="260" spans="2:15" x14ac:dyDescent="0.3">
      <c r="B260">
        <v>2</v>
      </c>
      <c r="C260">
        <v>2020</v>
      </c>
      <c r="D260" s="3" t="s">
        <v>307</v>
      </c>
      <c r="E260" s="1">
        <v>8.0447894648501741</v>
      </c>
      <c r="F260" s="1">
        <v>8.4399999777475987</v>
      </c>
      <c r="G260" s="1">
        <v>7.9941666892596652</v>
      </c>
      <c r="H260" s="1">
        <v>8.3852083451218071</v>
      </c>
      <c r="I260" s="1">
        <v>7.7774166266123457</v>
      </c>
      <c r="J260" s="1">
        <v>8.1189071337381993</v>
      </c>
      <c r="K260" s="1">
        <v>8.2819166421890262</v>
      </c>
      <c r="L260" s="1">
        <v>7.8989431218403139</v>
      </c>
      <c r="M260" s="1">
        <v>7.7484745171110507</v>
      </c>
      <c r="N260" s="1">
        <v>8.0927922116729611</v>
      </c>
    </row>
    <row r="261" spans="2:15" x14ac:dyDescent="0.3">
      <c r="B261">
        <v>3</v>
      </c>
      <c r="C261">
        <v>2020</v>
      </c>
      <c r="D261" s="3" t="s">
        <v>307</v>
      </c>
      <c r="E261" s="1">
        <v>7.8895754386793895</v>
      </c>
      <c r="F261" s="1">
        <v>8.2436458319425583</v>
      </c>
      <c r="G261" s="1">
        <v>7.8266071648824784</v>
      </c>
      <c r="H261" s="1">
        <v>8.1630714552743093</v>
      </c>
      <c r="I261" s="1">
        <v>7.5512962738672895</v>
      </c>
      <c r="J261" s="1">
        <v>7.9700000080061546</v>
      </c>
      <c r="K261" s="1">
        <v>8.1552499810854595</v>
      </c>
      <c r="L261" s="1">
        <v>7.7571559608529466</v>
      </c>
      <c r="M261" s="1">
        <v>7.5629310279056945</v>
      </c>
      <c r="N261" s="1">
        <v>7.9268239682086845</v>
      </c>
    </row>
    <row r="262" spans="2:15" x14ac:dyDescent="0.3">
      <c r="B262">
        <v>4</v>
      </c>
      <c r="C262">
        <v>2020</v>
      </c>
      <c r="D262" s="3" t="s">
        <v>307</v>
      </c>
      <c r="E262" s="1">
        <v>7.7063281126320362</v>
      </c>
      <c r="F262" s="1">
        <v>8.0039822991970357</v>
      </c>
      <c r="G262" s="1">
        <v>7.6518095130012149</v>
      </c>
      <c r="H262" s="1">
        <v>7.9166463642585567</v>
      </c>
      <c r="I262" s="1">
        <v>7.4436110887262554</v>
      </c>
      <c r="J262" s="1">
        <v>7.7848894227048984</v>
      </c>
      <c r="K262" s="1">
        <v>7.9460273736143767</v>
      </c>
      <c r="L262" s="1">
        <v>7.5138888813200451</v>
      </c>
      <c r="M262" s="1">
        <v>7.4078081993207539</v>
      </c>
      <c r="N262" s="1">
        <v>7.7305979158472473</v>
      </c>
    </row>
    <row r="263" spans="2:15" x14ac:dyDescent="0.3">
      <c r="B263">
        <v>5</v>
      </c>
      <c r="C263">
        <v>2020</v>
      </c>
      <c r="D263" s="3" t="s">
        <v>307</v>
      </c>
      <c r="E263" s="1">
        <v>7.673697916169961</v>
      </c>
      <c r="F263" s="1">
        <v>7.9180208841959638</v>
      </c>
      <c r="G263" s="1">
        <v>7.5843452243577865</v>
      </c>
      <c r="H263" s="1">
        <v>7.8644999912806917</v>
      </c>
      <c r="I263" s="1">
        <v>7.4426785962922235</v>
      </c>
      <c r="J263" s="1">
        <v>7.757823330370786</v>
      </c>
      <c r="K263" s="1">
        <v>7.9118333180745442</v>
      </c>
      <c r="L263" s="1">
        <v>7.4690999746322628</v>
      </c>
      <c r="M263" s="1">
        <v>7.4036666790644325</v>
      </c>
      <c r="N263" s="1">
        <v>7.6950498054767476</v>
      </c>
    </row>
    <row r="264" spans="2:15" x14ac:dyDescent="0.3">
      <c r="B264">
        <v>6</v>
      </c>
      <c r="C264">
        <v>2020</v>
      </c>
      <c r="D264" s="3" t="s">
        <v>307</v>
      </c>
      <c r="E264" s="1">
        <v>7.914952894426742</v>
      </c>
      <c r="F264" s="1">
        <v>8.2056521384612378</v>
      </c>
      <c r="G264" s="1">
        <v>7.8209202538238713</v>
      </c>
      <c r="H264" s="1">
        <v>8.1190972427527104</v>
      </c>
      <c r="I264" s="1">
        <v>7.6720689617354294</v>
      </c>
      <c r="J264" s="1">
        <v>8.0089197600329367</v>
      </c>
      <c r="K264" s="1">
        <v>8.1413334329922993</v>
      </c>
      <c r="L264" s="1">
        <v>7.8387069373295226</v>
      </c>
      <c r="M264" s="1">
        <v>7.6500000317891441</v>
      </c>
      <c r="N264" s="1">
        <v>7.9487379622087708</v>
      </c>
    </row>
    <row r="265" spans="2:15" x14ac:dyDescent="0.3">
      <c r="B265">
        <v>7</v>
      </c>
      <c r="C265">
        <v>2020</v>
      </c>
      <c r="D265" s="3" t="s">
        <v>307</v>
      </c>
      <c r="E265" s="1">
        <v>8.1894377417353734</v>
      </c>
      <c r="F265" s="1">
        <v>8.4522881507873535</v>
      </c>
      <c r="G265" s="1">
        <v>8.0730102232524334</v>
      </c>
      <c r="H265" s="1">
        <v>8.3262572762561824</v>
      </c>
      <c r="I265" s="1">
        <v>7.8451034644554403</v>
      </c>
      <c r="J265" s="1">
        <v>8.2901318985428212</v>
      </c>
      <c r="K265" s="1">
        <v>8.4345637199862686</v>
      </c>
      <c r="L265" s="1">
        <v>8.1145070740874381</v>
      </c>
      <c r="M265" s="1">
        <v>7.8661764790030091</v>
      </c>
      <c r="N265" s="1">
        <v>8.2041125471531497</v>
      </c>
    </row>
    <row r="266" spans="2:15" x14ac:dyDescent="0.3">
      <c r="B266">
        <v>8</v>
      </c>
      <c r="C266">
        <v>2020</v>
      </c>
      <c r="D266" s="3" t="s">
        <v>307</v>
      </c>
      <c r="E266" s="1">
        <v>8.2172946400112572</v>
      </c>
      <c r="F266" s="1">
        <v>8.5162500441074371</v>
      </c>
      <c r="G266" s="1">
        <v>8.1485256109482211</v>
      </c>
      <c r="H266" s="1">
        <v>8.3548570564814977</v>
      </c>
      <c r="I266" s="1">
        <v>7.8967543192077105</v>
      </c>
      <c r="J266" s="1">
        <v>8.3642469558371122</v>
      </c>
      <c r="K266" s="1">
        <v>8.4849579835138407</v>
      </c>
      <c r="L266" s="1">
        <v>8.2069642671516956</v>
      </c>
      <c r="M266" s="1">
        <v>7.9386666297912596</v>
      </c>
      <c r="N266" s="1">
        <v>8.2647903857830762</v>
      </c>
    </row>
    <row r="267" spans="2:15" x14ac:dyDescent="0.3">
      <c r="B267">
        <v>9</v>
      </c>
      <c r="C267">
        <v>2020</v>
      </c>
      <c r="D267" s="3" t="s">
        <v>308</v>
      </c>
      <c r="E267" s="1">
        <v>9.1381322920090486</v>
      </c>
      <c r="F267" s="1">
        <v>9.4047059171340042</v>
      </c>
      <c r="G267" s="1">
        <v>9.1239393263152149</v>
      </c>
      <c r="H267" s="1">
        <v>9.3383653530707722</v>
      </c>
      <c r="I267" s="1">
        <v>8.8461594443390332</v>
      </c>
      <c r="J267" s="1">
        <v>9.2224220417672207</v>
      </c>
      <c r="K267" s="1">
        <v>9.4038686125817961</v>
      </c>
      <c r="L267" s="1">
        <v>9.0162963443332256</v>
      </c>
      <c r="M267" s="1">
        <v>8.8548101473458214</v>
      </c>
      <c r="N267" s="1">
        <v>9.1621505990481786</v>
      </c>
      <c r="O267" s="1"/>
    </row>
    <row r="268" spans="2:15" x14ac:dyDescent="0.3">
      <c r="B268">
        <v>10</v>
      </c>
      <c r="C268">
        <v>2020</v>
      </c>
      <c r="D268" s="3" t="s">
        <v>308</v>
      </c>
      <c r="E268" s="1">
        <v>9.8282075962930353</v>
      </c>
      <c r="F268" s="1">
        <v>9.9949999788533095</v>
      </c>
      <c r="G268" s="1">
        <v>9.8093125462532047</v>
      </c>
      <c r="H268" s="1">
        <v>9.920277772126374</v>
      </c>
      <c r="I268" s="1">
        <v>9.6514655474958744</v>
      </c>
      <c r="J268" s="1">
        <v>9.9383383920905821</v>
      </c>
      <c r="K268" s="1">
        <v>10.028608670442001</v>
      </c>
      <c r="L268" s="1">
        <v>9.667786263327562</v>
      </c>
      <c r="M268" s="1">
        <v>9.5932836105574424</v>
      </c>
      <c r="N268" s="1">
        <v>9.8466066261669543</v>
      </c>
      <c r="O268" s="1"/>
    </row>
    <row r="269" spans="2:15" x14ac:dyDescent="0.3">
      <c r="B269">
        <v>11</v>
      </c>
      <c r="C269">
        <v>2020</v>
      </c>
      <c r="D269" s="3" t="s">
        <v>308</v>
      </c>
      <c r="E269" s="1">
        <v>10.791603790139252</v>
      </c>
      <c r="F269" s="1">
        <v>11.02913036553756</v>
      </c>
      <c r="G269" s="1">
        <v>10.79493907602822</v>
      </c>
      <c r="H269" s="1">
        <v>10.903750061988831</v>
      </c>
      <c r="I269" s="1">
        <v>10.565652173498403</v>
      </c>
      <c r="J269" s="1">
        <v>10.886848135459047</v>
      </c>
      <c r="K269" s="1">
        <v>10.961359153673486</v>
      </c>
      <c r="L269" s="1">
        <v>10.6178740629061</v>
      </c>
      <c r="M269" s="1">
        <v>10.520178471292768</v>
      </c>
      <c r="N269" s="1">
        <v>10.813300384405448</v>
      </c>
      <c r="O269" s="1"/>
    </row>
    <row r="270" spans="2:15" x14ac:dyDescent="0.3">
      <c r="B270">
        <v>12</v>
      </c>
      <c r="C270">
        <v>2020</v>
      </c>
      <c r="D270" s="3" t="s">
        <v>308</v>
      </c>
      <c r="E270" s="1">
        <v>11.459132079358371</v>
      </c>
      <c r="F270" s="1">
        <v>11.697806960658022</v>
      </c>
      <c r="G270" s="1">
        <v>11.46698012682471</v>
      </c>
      <c r="H270" s="1">
        <v>11.582451617333197</v>
      </c>
      <c r="I270" s="1">
        <v>11.217861885860048</v>
      </c>
      <c r="J270" s="1">
        <v>11.571527098200004</v>
      </c>
      <c r="K270" s="1">
        <v>11.602887348389961</v>
      </c>
      <c r="L270" s="1">
        <v>11.311111002792547</v>
      </c>
      <c r="M270" s="1">
        <v>11.199275196462438</v>
      </c>
      <c r="N270" s="1">
        <v>11.481457789547472</v>
      </c>
      <c r="O270" s="1"/>
    </row>
    <row r="271" spans="2:15" x14ac:dyDescent="0.3">
      <c r="B271">
        <v>1</v>
      </c>
      <c r="C271">
        <v>2021</v>
      </c>
      <c r="D271" s="3" t="s">
        <v>308</v>
      </c>
      <c r="E271" s="1">
        <v>13.129715666386753</v>
      </c>
      <c r="F271" s="1">
        <v>13.366250016472556</v>
      </c>
      <c r="G271" s="1">
        <v>13.092937564849853</v>
      </c>
      <c r="H271" s="1">
        <v>13.215500052769979</v>
      </c>
      <c r="I271" s="1">
        <v>12.900537675426852</v>
      </c>
      <c r="J271" s="1">
        <v>13.254516140107185</v>
      </c>
      <c r="K271" s="1">
        <v>13.290291249173359</v>
      </c>
      <c r="L271" s="1">
        <v>12.968679293146673</v>
      </c>
      <c r="M271" s="1">
        <v>12.878541727860769</v>
      </c>
      <c r="N271" s="1">
        <v>13.153938690628902</v>
      </c>
      <c r="O271" s="1"/>
    </row>
    <row r="272" spans="2:15" x14ac:dyDescent="0.3">
      <c r="B272">
        <v>2</v>
      </c>
      <c r="C272">
        <v>2021</v>
      </c>
      <c r="D272" s="3" t="s">
        <v>308</v>
      </c>
      <c r="E272" s="1">
        <v>13.188121766608379</v>
      </c>
      <c r="F272" s="1">
        <v>13.447558170141177</v>
      </c>
      <c r="G272" s="1">
        <v>13.146442976573971</v>
      </c>
      <c r="H272" s="1">
        <v>13.30239319597554</v>
      </c>
      <c r="I272" s="1">
        <v>12.968070164061428</v>
      </c>
      <c r="J272" s="1">
        <v>13.314931973308122</v>
      </c>
      <c r="K272" s="1">
        <v>13.341414124074609</v>
      </c>
      <c r="L272" s="1">
        <v>13.045877063483523</v>
      </c>
      <c r="M272" s="1">
        <v>12.953018818261489</v>
      </c>
      <c r="N272" s="1">
        <v>13.211152884576132</v>
      </c>
      <c r="O272" s="1"/>
    </row>
    <row r="273" spans="2:15" x14ac:dyDescent="0.3">
      <c r="B273">
        <v>3</v>
      </c>
      <c r="C273">
        <v>2021</v>
      </c>
      <c r="D273" s="3" t="s">
        <v>308</v>
      </c>
      <c r="E273" s="1">
        <v>13.556932777917686</v>
      </c>
      <c r="F273" s="1">
        <v>13.834857077825637</v>
      </c>
      <c r="G273" s="1">
        <v>13.520670384668104</v>
      </c>
      <c r="H273" s="1">
        <v>13.759714330945696</v>
      </c>
      <c r="I273" s="1">
        <v>13.393000030517578</v>
      </c>
      <c r="J273" s="1">
        <v>13.67455883026123</v>
      </c>
      <c r="K273" s="1">
        <v>13.700727263363925</v>
      </c>
      <c r="L273" s="1">
        <v>13.426148153234411</v>
      </c>
      <c r="M273" s="1">
        <v>13.375102062614596</v>
      </c>
      <c r="N273" s="1">
        <v>13.601237557521078</v>
      </c>
      <c r="O273" s="1"/>
    </row>
    <row r="274" spans="2:15" x14ac:dyDescent="0.3">
      <c r="B274">
        <v>4</v>
      </c>
      <c r="C274">
        <v>2021</v>
      </c>
      <c r="D274" s="3" t="s">
        <v>308</v>
      </c>
      <c r="E274" s="1">
        <v>14.154188495655958</v>
      </c>
      <c r="F274" s="1">
        <v>14.367142927078973</v>
      </c>
      <c r="G274" s="1">
        <v>14.059779440655428</v>
      </c>
      <c r="H274" s="1">
        <v>14.470347827413807</v>
      </c>
      <c r="I274" s="1">
        <v>13.967943761950341</v>
      </c>
      <c r="J274" s="1">
        <v>14.259379560930016</v>
      </c>
      <c r="K274" s="1">
        <v>14.254468106208964</v>
      </c>
      <c r="L274" s="1">
        <v>13.979320377979464</v>
      </c>
      <c r="M274" s="1">
        <v>13.939111052619086</v>
      </c>
      <c r="N274" s="1">
        <v>14.182071360429543</v>
      </c>
      <c r="O274" s="1"/>
    </row>
    <row r="275" spans="2:15" x14ac:dyDescent="0.3">
      <c r="B275">
        <v>5</v>
      </c>
      <c r="C275">
        <v>2021</v>
      </c>
      <c r="D275" s="3" t="s">
        <v>308</v>
      </c>
      <c r="E275" s="1">
        <v>15.265106358426683</v>
      </c>
      <c r="F275" s="1">
        <v>15.523809364863805</v>
      </c>
      <c r="G275" s="1">
        <v>15.1355881690979</v>
      </c>
      <c r="H275" s="1">
        <v>15.577857170786176</v>
      </c>
      <c r="I275" s="1">
        <v>15.277840701016514</v>
      </c>
      <c r="J275" s="1">
        <v>15.401902946073617</v>
      </c>
      <c r="K275" s="1">
        <v>15.5274418897407</v>
      </c>
      <c r="L275" s="1">
        <v>15.259339494525262</v>
      </c>
      <c r="M275" s="1">
        <v>15.22749969959259</v>
      </c>
      <c r="N275" s="1">
        <v>15.352987296314446</v>
      </c>
      <c r="O275" s="1"/>
    </row>
    <row r="276" spans="2:15" x14ac:dyDescent="0.3">
      <c r="B276">
        <v>6</v>
      </c>
      <c r="C276">
        <v>2021</v>
      </c>
      <c r="D276" s="3" t="s">
        <v>308</v>
      </c>
      <c r="E276" s="1">
        <v>14.1000847978107</v>
      </c>
      <c r="F276" s="1">
        <v>14.282307750576145</v>
      </c>
      <c r="G276" s="1">
        <v>13.955347200234732</v>
      </c>
      <c r="H276" s="1">
        <v>14.316350331271652</v>
      </c>
      <c r="I276" s="1">
        <v>14.033828109502792</v>
      </c>
      <c r="J276" s="1">
        <v>14.280130925602938</v>
      </c>
      <c r="K276" s="1">
        <v>14.388991548233673</v>
      </c>
      <c r="L276" s="1">
        <v>14.21207398308648</v>
      </c>
      <c r="M276" s="1">
        <v>14.115613987571315</v>
      </c>
      <c r="N276" s="1">
        <v>14.19529041332995</v>
      </c>
      <c r="O276" s="1"/>
    </row>
    <row r="277" spans="2:15" x14ac:dyDescent="0.3">
      <c r="B277">
        <v>7</v>
      </c>
      <c r="C277">
        <v>2021</v>
      </c>
      <c r="D277" s="3" t="s">
        <v>308</v>
      </c>
      <c r="E277" s="1">
        <v>13.899139742697439</v>
      </c>
      <c r="F277" s="1">
        <v>14.160595258076986</v>
      </c>
      <c r="G277" s="1">
        <v>13.798134277116008</v>
      </c>
      <c r="H277" s="1">
        <v>14.099821448326111</v>
      </c>
      <c r="I277" s="1">
        <v>13.859285808744884</v>
      </c>
      <c r="J277" s="1">
        <v>13.985863273949931</v>
      </c>
      <c r="K277" s="1">
        <v>14.129361629486084</v>
      </c>
      <c r="L277" s="1">
        <v>13.78208335240682</v>
      </c>
      <c r="M277" s="1">
        <v>13.862857182820639</v>
      </c>
      <c r="N277" s="1">
        <v>13.953684670216328</v>
      </c>
      <c r="O277" s="1"/>
    </row>
    <row r="278" spans="2:15" x14ac:dyDescent="0.3">
      <c r="B278">
        <v>8</v>
      </c>
      <c r="C278">
        <v>2021</v>
      </c>
      <c r="D278" s="3" t="s">
        <v>308</v>
      </c>
      <c r="E278" s="1">
        <v>13.245185201130216</v>
      </c>
      <c r="F278" s="1">
        <v>13.512891470667828</v>
      </c>
      <c r="G278" s="1">
        <v>13.060955924146315</v>
      </c>
      <c r="H278" s="1">
        <v>13.172777705722385</v>
      </c>
      <c r="I278" s="1">
        <v>12.957019182351919</v>
      </c>
      <c r="J278" s="1">
        <v>13.494531203061342</v>
      </c>
      <c r="K278" s="1">
        <v>13.67976188659668</v>
      </c>
      <c r="L278" s="1">
        <v>13.352755021075813</v>
      </c>
      <c r="M278" s="1">
        <v>13.052916665871939</v>
      </c>
      <c r="N278" s="1">
        <v>13.300361633300781</v>
      </c>
      <c r="O278" s="1"/>
    </row>
    <row r="279" spans="2:15" x14ac:dyDescent="0.3">
      <c r="B279">
        <v>9</v>
      </c>
      <c r="C279">
        <v>2021</v>
      </c>
      <c r="D279" t="s">
        <v>309</v>
      </c>
      <c r="E279" s="1">
        <v>12.243364432147731</v>
      </c>
      <c r="F279" s="1">
        <v>12.504247884834761</v>
      </c>
      <c r="G279" s="1">
        <v>12.171046500982241</v>
      </c>
      <c r="H279" s="1">
        <v>12.3515827604335</v>
      </c>
      <c r="I279" s="1">
        <v>12.08487802986207</v>
      </c>
      <c r="J279" s="1">
        <v>12.282564114301632</v>
      </c>
      <c r="K279" s="1">
        <v>12.503703620698717</v>
      </c>
      <c r="L279" s="1">
        <v>12.092806941584536</v>
      </c>
      <c r="M279" s="1">
        <v>12.045932220200362</v>
      </c>
      <c r="N279" s="1">
        <v>12.261780320528336</v>
      </c>
    </row>
    <row r="280" spans="2:15" x14ac:dyDescent="0.3">
      <c r="B280">
        <v>10</v>
      </c>
      <c r="C280">
        <v>2021</v>
      </c>
      <c r="D280" t="s">
        <v>309</v>
      </c>
      <c r="E280" s="1">
        <v>11.564820514581143</v>
      </c>
      <c r="F280" s="1">
        <v>11.859130392903866</v>
      </c>
      <c r="G280" s="1">
        <v>11.673720958621002</v>
      </c>
      <c r="H280" s="1">
        <v>11.840833355983099</v>
      </c>
      <c r="I280" s="1">
        <v>11.582321456500463</v>
      </c>
      <c r="J280" s="1">
        <v>11.603662457435753</v>
      </c>
      <c r="K280" s="1">
        <v>11.629545526071029</v>
      </c>
      <c r="L280" s="1">
        <v>11.446666585074531</v>
      </c>
      <c r="M280" s="1">
        <v>11.499322050708836</v>
      </c>
      <c r="N280" s="1">
        <v>11.624207892341966</v>
      </c>
    </row>
    <row r="281" spans="2:15" x14ac:dyDescent="0.3">
      <c r="B281">
        <v>11</v>
      </c>
      <c r="C281">
        <v>2021</v>
      </c>
      <c r="D281" t="s">
        <v>309</v>
      </c>
      <c r="E281" s="1">
        <v>11.861832448949365</v>
      </c>
      <c r="F281" s="1">
        <v>12.185444503360324</v>
      </c>
      <c r="G281" s="1">
        <v>11.836857209886823</v>
      </c>
      <c r="H281" s="1">
        <v>12.15810810982644</v>
      </c>
      <c r="I281" s="1">
        <v>11.773977247151462</v>
      </c>
      <c r="J281" s="1">
        <v>11.875615956126779</v>
      </c>
      <c r="K281" s="1">
        <v>11.950353027792538</v>
      </c>
      <c r="L281" s="1">
        <v>11.672205924987793</v>
      </c>
      <c r="M281" s="1">
        <v>11.681176540898342</v>
      </c>
      <c r="N281" s="1">
        <v>11.898200025558472</v>
      </c>
    </row>
    <row r="282" spans="2:15" x14ac:dyDescent="0.3">
      <c r="B282">
        <v>12</v>
      </c>
      <c r="C282">
        <v>2021</v>
      </c>
      <c r="D282" t="s">
        <v>309</v>
      </c>
      <c r="E282" s="1">
        <v>12.273417734395602</v>
      </c>
      <c r="F282" s="1">
        <v>12.59736844949555</v>
      </c>
      <c r="G282" s="1">
        <v>12.24588572365897</v>
      </c>
      <c r="H282" s="1">
        <v>12.549722214539846</v>
      </c>
      <c r="I282" s="1">
        <v>12.17458646817315</v>
      </c>
      <c r="J282" s="1">
        <v>12.290547535811102</v>
      </c>
      <c r="K282" s="1">
        <v>12.379999981755796</v>
      </c>
      <c r="L282" s="1">
        <v>12.183333297002884</v>
      </c>
      <c r="M282" s="1">
        <v>12.089682518489777</v>
      </c>
      <c r="N282" s="1">
        <v>12.312442424824749</v>
      </c>
    </row>
    <row r="283" spans="2:15" x14ac:dyDescent="0.3">
      <c r="B283">
        <v>1</v>
      </c>
      <c r="C283">
        <v>2022</v>
      </c>
      <c r="D283" t="s">
        <v>309</v>
      </c>
      <c r="E283" s="1">
        <v>13.385500102572971</v>
      </c>
      <c r="F283" s="1">
        <v>13.744891332543414</v>
      </c>
      <c r="G283" s="1">
        <v>13.389857176371983</v>
      </c>
      <c r="H283" s="1">
        <v>13.674017795494624</v>
      </c>
      <c r="I283" s="1">
        <v>13.272558057030967</v>
      </c>
      <c r="J283" s="1">
        <v>13.457354152248991</v>
      </c>
      <c r="K283" s="1">
        <v>13.551428681328183</v>
      </c>
      <c r="L283" s="1">
        <v>13.285050343985509</v>
      </c>
      <c r="M283" s="1">
        <v>13.303124805291494</v>
      </c>
      <c r="N283" s="1">
        <v>13.453606569050439</v>
      </c>
    </row>
    <row r="284" spans="2:15" x14ac:dyDescent="0.3">
      <c r="B284">
        <v>2</v>
      </c>
      <c r="C284">
        <v>2022</v>
      </c>
      <c r="D284" t="s">
        <v>309</v>
      </c>
      <c r="E284" s="1">
        <v>15.367187601327895</v>
      </c>
      <c r="F284" s="1">
        <v>15.676956529202668</v>
      </c>
      <c r="G284" s="1">
        <v>15.330074055989583</v>
      </c>
      <c r="H284" s="1">
        <v>15.584678824888456</v>
      </c>
      <c r="I284" s="1">
        <v>15.147431207359384</v>
      </c>
      <c r="J284" s="1">
        <v>15.424542147597988</v>
      </c>
      <c r="K284" s="1">
        <v>15.522696634356896</v>
      </c>
      <c r="L284" s="1">
        <v>15.25099988937378</v>
      </c>
      <c r="M284" s="1">
        <v>15.177090904929422</v>
      </c>
      <c r="N284" s="1">
        <v>15.394518719637457</v>
      </c>
    </row>
    <row r="285" spans="2:15" x14ac:dyDescent="0.3">
      <c r="B285">
        <v>3</v>
      </c>
      <c r="C285">
        <v>2022</v>
      </c>
      <c r="D285" t="s">
        <v>309</v>
      </c>
      <c r="E285" s="1">
        <v>15.874622234768339</v>
      </c>
      <c r="F285" s="1">
        <v>16.090086887193763</v>
      </c>
      <c r="G285" s="1">
        <v>15.735402162047638</v>
      </c>
      <c r="H285" s="1">
        <v>16.095703584176523</v>
      </c>
      <c r="I285" s="1">
        <v>15.568611118528578</v>
      </c>
      <c r="J285" s="1">
        <v>15.999396790398492</v>
      </c>
      <c r="K285" s="1">
        <v>16.079999943369444</v>
      </c>
      <c r="L285" s="1">
        <v>15.853166715304058</v>
      </c>
      <c r="M285" s="1">
        <v>15.733275890350342</v>
      </c>
      <c r="N285" s="1">
        <v>15.908626537988518</v>
      </c>
    </row>
    <row r="286" spans="2:15" x14ac:dyDescent="0.3">
      <c r="B286">
        <v>4</v>
      </c>
      <c r="C286">
        <v>2022</v>
      </c>
      <c r="D286" t="s">
        <v>309</v>
      </c>
      <c r="E286" s="1">
        <v>16.083595468756858</v>
      </c>
      <c r="F286" s="1">
        <v>16.25750003690305</v>
      </c>
      <c r="G286" s="1">
        <v>15.854857022421701</v>
      </c>
      <c r="H286" s="1">
        <v>16.274245271142924</v>
      </c>
      <c r="I286" s="1">
        <v>15.673303476401738</v>
      </c>
      <c r="J286" s="1">
        <v>16.117840003967284</v>
      </c>
      <c r="K286" s="1">
        <v>16.226373578165912</v>
      </c>
      <c r="L286" s="1">
        <v>15.980520874261856</v>
      </c>
      <c r="M286" s="1">
        <v>15.729807651959932</v>
      </c>
      <c r="N286" s="1">
        <v>16.040170068493246</v>
      </c>
    </row>
    <row r="287" spans="2:15" x14ac:dyDescent="0.3">
      <c r="B287">
        <v>5</v>
      </c>
      <c r="C287">
        <v>2022</v>
      </c>
      <c r="D287" t="s">
        <v>309</v>
      </c>
      <c r="E287" s="1">
        <v>15.785357180095854</v>
      </c>
      <c r="F287" s="1">
        <v>16.016629144047084</v>
      </c>
      <c r="G287" s="1">
        <v>15.641642911093575</v>
      </c>
      <c r="H287" s="1">
        <v>16.067850567470089</v>
      </c>
      <c r="I287" s="1">
        <v>15.370930239211681</v>
      </c>
      <c r="J287" s="1">
        <v>15.82048186719657</v>
      </c>
      <c r="K287" s="1">
        <v>16.001309497015818</v>
      </c>
      <c r="L287" s="1">
        <v>15.614329898480287</v>
      </c>
      <c r="M287" s="1">
        <v>15.43125</v>
      </c>
      <c r="N287" s="1">
        <v>15.777037737504491</v>
      </c>
    </row>
    <row r="288" spans="2:15" x14ac:dyDescent="0.3">
      <c r="B288">
        <v>6</v>
      </c>
      <c r="C288">
        <v>2022</v>
      </c>
      <c r="D288" t="s">
        <v>309</v>
      </c>
      <c r="E288" s="1">
        <v>15.964568472150619</v>
      </c>
      <c r="F288" s="1">
        <v>16.251775750489994</v>
      </c>
      <c r="G288" s="1">
        <v>15.695204645569561</v>
      </c>
      <c r="H288" s="1">
        <v>16.134592600221985</v>
      </c>
      <c r="I288" s="1">
        <v>15.432577359307672</v>
      </c>
      <c r="J288" s="1">
        <v>16.097817517258832</v>
      </c>
      <c r="K288" s="1">
        <v>16.299999952316284</v>
      </c>
      <c r="L288" s="1">
        <v>15.970934582647876</v>
      </c>
      <c r="M288" s="1">
        <v>15.667249917984009</v>
      </c>
      <c r="N288" s="1">
        <v>15.981859703154147</v>
      </c>
    </row>
    <row r="289" spans="2:14" x14ac:dyDescent="0.3">
      <c r="B289">
        <v>7</v>
      </c>
      <c r="C289">
        <v>2022</v>
      </c>
      <c r="D289" t="s">
        <v>309</v>
      </c>
      <c r="E289" s="1">
        <v>14.59666665395101</v>
      </c>
      <c r="F289" s="1">
        <v>14.752261933826265</v>
      </c>
      <c r="G289" s="1">
        <v>14.321470632272607</v>
      </c>
      <c r="H289" s="1">
        <v>14.630630647813952</v>
      </c>
      <c r="I289" s="1">
        <v>13.879387797141561</v>
      </c>
      <c r="J289" s="1">
        <v>14.66836731579839</v>
      </c>
      <c r="K289" s="1">
        <v>14.949213574441631</v>
      </c>
      <c r="L289" s="1">
        <v>14.291698131921157</v>
      </c>
      <c r="M289" s="1">
        <v>13.697647122775807</v>
      </c>
      <c r="N289" s="1">
        <v>14.541604952557098</v>
      </c>
    </row>
    <row r="290" spans="2:14" x14ac:dyDescent="0.3">
      <c r="B290">
        <v>8</v>
      </c>
      <c r="C290">
        <v>2022</v>
      </c>
      <c r="D290" t="s">
        <v>309</v>
      </c>
      <c r="E290" s="1">
        <v>14.484380536374793</v>
      </c>
      <c r="F290" s="1">
        <v>14.900666654677618</v>
      </c>
      <c r="G290" s="1">
        <v>14.20514788430118</v>
      </c>
      <c r="H290" s="1">
        <v>14.152954542275632</v>
      </c>
      <c r="I290" s="1">
        <v>14.317692186078455</v>
      </c>
      <c r="J290" s="1">
        <v>14.625624971730369</v>
      </c>
      <c r="K290" s="1">
        <v>14.985499954223632</v>
      </c>
      <c r="L290" s="1">
        <v>14.417747720941767</v>
      </c>
      <c r="M290" s="1">
        <v>14.348181707208807</v>
      </c>
      <c r="N290" s="1">
        <v>14.49618797528135</v>
      </c>
    </row>
    <row r="291" spans="2:14" x14ac:dyDescent="0.3">
      <c r="B291">
        <v>9</v>
      </c>
      <c r="C291">
        <v>2022</v>
      </c>
      <c r="D291" t="s">
        <v>312</v>
      </c>
      <c r="E291" s="1">
        <v>14.008542679063044</v>
      </c>
      <c r="F291" s="1">
        <v>14.773210997975205</v>
      </c>
      <c r="G291" s="1">
        <v>13.81559995378767</v>
      </c>
      <c r="H291" s="1">
        <v>14.067731985111831</v>
      </c>
      <c r="I291" s="1">
        <v>13.508831172794496</v>
      </c>
      <c r="J291" s="1">
        <v>14.258235268900041</v>
      </c>
      <c r="K291" s="1">
        <v>14.92967740335772</v>
      </c>
      <c r="L291" s="1">
        <v>13.694444373801906</v>
      </c>
      <c r="M291" s="1">
        <v>13.621724030067178</v>
      </c>
      <c r="N291" s="1">
        <v>14.14579408870024</v>
      </c>
    </row>
    <row r="292" spans="2:14" x14ac:dyDescent="0.3">
      <c r="B292">
        <v>10</v>
      </c>
      <c r="C292">
        <v>2022</v>
      </c>
      <c r="D292" t="s">
        <v>312</v>
      </c>
      <c r="E292" s="1">
        <v>13.446340251214725</v>
      </c>
      <c r="F292" s="1">
        <v>13.835775885088688</v>
      </c>
      <c r="G292" s="1">
        <v>13.363749980926512</v>
      </c>
      <c r="H292" s="1">
        <v>13.537209333375442</v>
      </c>
      <c r="I292" s="1">
        <v>13.107777688238356</v>
      </c>
      <c r="J292" s="1">
        <v>13.661812863154719</v>
      </c>
      <c r="K292" s="1">
        <v>13.830671099208345</v>
      </c>
      <c r="L292" s="1">
        <v>13.30043753385544</v>
      </c>
      <c r="M292" s="1">
        <v>13.033399963378899</v>
      </c>
      <c r="N292" s="1">
        <v>13.521952451134277</v>
      </c>
    </row>
    <row r="293" spans="2:14" x14ac:dyDescent="0.3">
      <c r="B293">
        <v>11</v>
      </c>
      <c r="C293">
        <v>2022</v>
      </c>
      <c r="D293" t="s">
        <v>312</v>
      </c>
      <c r="E293" s="1">
        <v>14.338235294117647</v>
      </c>
      <c r="F293" s="1">
        <v>14.69678085144252</v>
      </c>
      <c r="G293" s="1">
        <v>14.090711161295575</v>
      </c>
      <c r="H293" s="1">
        <v>14.524090958880139</v>
      </c>
      <c r="I293" s="1">
        <v>13.855156242847444</v>
      </c>
      <c r="J293" s="1">
        <v>14.474583354650759</v>
      </c>
      <c r="K293" s="1">
        <v>14.589885755266462</v>
      </c>
      <c r="L293" s="1">
        <v>14.144335056173393</v>
      </c>
      <c r="M293" s="1">
        <v>13.970416665077204</v>
      </c>
      <c r="N293" s="1">
        <v>14.360292047084586</v>
      </c>
    </row>
    <row r="294" spans="2:14" x14ac:dyDescent="0.3">
      <c r="B294">
        <v>12</v>
      </c>
      <c r="C294">
        <v>2022</v>
      </c>
      <c r="D294" t="s">
        <v>312</v>
      </c>
      <c r="E294" s="1">
        <v>14.785900077819825</v>
      </c>
      <c r="F294" s="1">
        <v>15.092521010326738</v>
      </c>
      <c r="G294" s="1">
        <v>14.510056891224599</v>
      </c>
      <c r="H294" s="1">
        <v>14.894062556326391</v>
      </c>
      <c r="I294" s="1">
        <v>14.276984139094271</v>
      </c>
      <c r="J294" s="1">
        <v>14.935151609835874</v>
      </c>
      <c r="K294" s="1">
        <v>15.006580660420079</v>
      </c>
      <c r="L294" s="1">
        <v>14.594527006149288</v>
      </c>
      <c r="M294" s="1">
        <v>14.434166616863669</v>
      </c>
      <c r="N294" s="1">
        <v>14.798234919649722</v>
      </c>
    </row>
    <row r="295" spans="2:14" x14ac:dyDescent="0.3">
      <c r="B295">
        <v>1</v>
      </c>
      <c r="C295">
        <v>2023</v>
      </c>
      <c r="D295" t="s">
        <v>312</v>
      </c>
      <c r="E295" s="1">
        <v>14.894901925442269</v>
      </c>
      <c r="F295" s="1">
        <v>15.136410232283113</v>
      </c>
      <c r="G295" s="1">
        <v>14.582329549572684</v>
      </c>
      <c r="H295" s="1">
        <v>14.838145171442344</v>
      </c>
      <c r="I295" s="1">
        <v>14.35980772055113</v>
      </c>
      <c r="J295" s="1">
        <v>15.058717065735868</v>
      </c>
      <c r="K295" s="1">
        <v>15.095785760879522</v>
      </c>
      <c r="L295" s="1">
        <v>14.76181816332268</v>
      </c>
      <c r="M295" s="1">
        <v>14.540232569672343</v>
      </c>
      <c r="N295" s="1">
        <v>14.864431722395116</v>
      </c>
    </row>
    <row r="296" spans="2:14" x14ac:dyDescent="0.3">
      <c r="B296">
        <v>2</v>
      </c>
      <c r="C296">
        <v>2023</v>
      </c>
      <c r="D296" t="s">
        <v>312</v>
      </c>
      <c r="E296" s="1">
        <v>15.090850081443786</v>
      </c>
      <c r="F296" s="1">
        <v>15.293418810917782</v>
      </c>
      <c r="G296" s="1">
        <v>14.782457128252302</v>
      </c>
      <c r="H296" s="1">
        <v>14.976776848154621</v>
      </c>
      <c r="I296" s="1">
        <v>14.539626201736587</v>
      </c>
      <c r="J296" s="1">
        <v>15.278831865033533</v>
      </c>
      <c r="K296" s="1">
        <v>15.312781460237815</v>
      </c>
      <c r="L296" s="1">
        <v>14.997906914053042</v>
      </c>
      <c r="M296" s="1">
        <v>14.767948713058077</v>
      </c>
      <c r="N296" s="1">
        <v>15.070604311991081</v>
      </c>
    </row>
    <row r="297" spans="2:14" x14ac:dyDescent="0.3">
      <c r="B297">
        <v>3</v>
      </c>
      <c r="C297">
        <v>2023</v>
      </c>
      <c r="D297" t="s">
        <v>312</v>
      </c>
      <c r="E297" s="1">
        <v>14.64404079281554</v>
      </c>
      <c r="F297" s="1">
        <v>14.80046985933445</v>
      </c>
      <c r="G297" s="1">
        <v>14.32433487746516</v>
      </c>
      <c r="H297" s="1">
        <v>14.480130631939261</v>
      </c>
      <c r="I297" s="1">
        <v>14.11353850731483</v>
      </c>
      <c r="J297" s="1">
        <v>14.818729761484509</v>
      </c>
      <c r="K297" s="1">
        <v>14.83774565547877</v>
      </c>
      <c r="L297" s="1">
        <v>14.589797992898966</v>
      </c>
      <c r="M297" s="1">
        <v>14.314285709744414</v>
      </c>
      <c r="N297" s="1">
        <v>14.607781321801188</v>
      </c>
    </row>
    <row r="298" spans="2:14" x14ac:dyDescent="0.3">
      <c r="B298">
        <v>4</v>
      </c>
      <c r="C298">
        <v>2023</v>
      </c>
      <c r="D298" t="s">
        <v>312</v>
      </c>
      <c r="E298" s="1">
        <v>14.490461525550256</v>
      </c>
      <c r="F298" s="1">
        <v>14.66478633065509</v>
      </c>
      <c r="G298" s="1">
        <v>14.221590914509516</v>
      </c>
      <c r="H298" s="1">
        <v>14.373709701722671</v>
      </c>
      <c r="I298" s="1">
        <v>14.041803203645298</v>
      </c>
      <c r="J298" s="1">
        <v>14.726005773434693</v>
      </c>
      <c r="K298" s="1">
        <v>14.774635738094911</v>
      </c>
      <c r="L298" s="1">
        <v>14.550714333852135</v>
      </c>
      <c r="M298" s="1">
        <v>14.419761952899753</v>
      </c>
      <c r="N298" s="1">
        <v>14.535783590487579</v>
      </c>
    </row>
    <row r="299" spans="2:14" x14ac:dyDescent="0.3">
      <c r="B299">
        <v>5</v>
      </c>
      <c r="C299">
        <v>2023</v>
      </c>
      <c r="D299" t="s">
        <v>312</v>
      </c>
      <c r="E299" s="1">
        <v>13.242999999999999</v>
      </c>
      <c r="F299" s="1">
        <v>13.481418970468882</v>
      </c>
      <c r="G299" s="1">
        <v>13.026603739216645</v>
      </c>
      <c r="H299" s="1">
        <v>13.189419284943618</v>
      </c>
      <c r="I299" s="1">
        <v>12.84150002002716</v>
      </c>
      <c r="J299" s="1">
        <v>13.488473641244989</v>
      </c>
      <c r="K299" s="1">
        <v>13.605485698154997</v>
      </c>
      <c r="L299" s="1">
        <v>13.205357149669103</v>
      </c>
      <c r="M299" s="1">
        <v>13.176923164954561</v>
      </c>
      <c r="N299" s="1">
        <v>13.304971485971423</v>
      </c>
    </row>
    <row r="300" spans="2:14" x14ac:dyDescent="0.3">
      <c r="B300">
        <v>6</v>
      </c>
      <c r="C300">
        <v>2023</v>
      </c>
      <c r="D300" t="s">
        <v>312</v>
      </c>
      <c r="E300" s="1">
        <v>13.399145706215089</v>
      </c>
      <c r="F300" s="1">
        <v>13.760840415954586</v>
      </c>
      <c r="G300" s="1">
        <v>13.38022728399797</v>
      </c>
      <c r="H300" s="1">
        <v>13.570166667302448</v>
      </c>
      <c r="I300" s="1">
        <v>13.273048807935014</v>
      </c>
      <c r="J300" s="1">
        <v>13.525033579576734</v>
      </c>
      <c r="K300" s="1">
        <v>13.714485350777117</v>
      </c>
      <c r="L300" s="1">
        <v>13.374380135339154</v>
      </c>
      <c r="M300" s="1">
        <v>13.515882407917699</v>
      </c>
      <c r="N300" s="1">
        <v>13.501299628023968</v>
      </c>
    </row>
    <row r="301" spans="2:14" x14ac:dyDescent="0.3">
      <c r="B301">
        <v>7</v>
      </c>
      <c r="C301">
        <v>2023</v>
      </c>
      <c r="D301" t="s">
        <v>312</v>
      </c>
      <c r="E301" s="1">
        <v>14.40214662901394</v>
      </c>
      <c r="F301" s="1">
        <v>14.432758635488051</v>
      </c>
      <c r="G301" s="1">
        <v>14.070235286039468</v>
      </c>
      <c r="H301" s="1">
        <v>14.222017505712675</v>
      </c>
      <c r="I301" s="1">
        <v>14.113958299160004</v>
      </c>
      <c r="J301" s="1">
        <v>14.572709689601774</v>
      </c>
      <c r="K301" s="1">
        <v>14.63886364301046</v>
      </c>
      <c r="L301" s="1">
        <v>14.122975112978091</v>
      </c>
      <c r="M301" s="1">
        <v>14.156341389911942</v>
      </c>
      <c r="N301" s="1">
        <v>14.355042594241874</v>
      </c>
    </row>
    <row r="302" spans="2:14" x14ac:dyDescent="0.3">
      <c r="B302">
        <v>8</v>
      </c>
      <c r="C302">
        <v>2023</v>
      </c>
      <c r="D302" t="s">
        <v>312</v>
      </c>
      <c r="E302" s="1">
        <v>13.560308385000354</v>
      </c>
      <c r="F302" s="1">
        <v>13.612695024368611</v>
      </c>
      <c r="G302" s="1">
        <v>13.248883779658827</v>
      </c>
      <c r="H302" s="1">
        <v>13.393310395602521</v>
      </c>
      <c r="I302" s="1">
        <v>13.094590171438751</v>
      </c>
      <c r="J302" s="1">
        <v>13.708795217146356</v>
      </c>
      <c r="K302" s="1">
        <v>13.547378080647166</v>
      </c>
      <c r="L302" s="1">
        <v>13.316544168135701</v>
      </c>
      <c r="M302" s="1">
        <v>13.068499994277953</v>
      </c>
      <c r="N302" s="1">
        <v>13.464218164712152</v>
      </c>
    </row>
    <row r="303" spans="2:14" x14ac:dyDescent="0.3">
      <c r="B303">
        <v>9</v>
      </c>
      <c r="C303">
        <v>2023</v>
      </c>
      <c r="D303" t="s">
        <v>313</v>
      </c>
      <c r="E303" s="1">
        <v>12.882699980735776</v>
      </c>
      <c r="F303" s="1">
        <v>13.332881264767403</v>
      </c>
      <c r="G303" s="1">
        <v>12.66598833438962</v>
      </c>
      <c r="H303" s="1">
        <v>12.84130955877758</v>
      </c>
      <c r="I303" s="1">
        <v>12.648478259211004</v>
      </c>
      <c r="J303" s="1">
        <v>13.218588640023997</v>
      </c>
      <c r="K303" s="1">
        <v>13.339671072206997</v>
      </c>
      <c r="L303" s="1">
        <v>12.899068394062684</v>
      </c>
      <c r="M303" s="1">
        <v>12.500784294278015</v>
      </c>
      <c r="N303" s="1">
        <v>12.996632437450607</v>
      </c>
    </row>
    <row r="304" spans="2:14" x14ac:dyDescent="0.3">
      <c r="B304">
        <v>10</v>
      </c>
      <c r="C304">
        <v>2023</v>
      </c>
      <c r="D304" t="s">
        <v>313</v>
      </c>
      <c r="E304" s="1">
        <v>12.110576909322004</v>
      </c>
      <c r="F304" s="1">
        <v>12.262704927413186</v>
      </c>
      <c r="G304" s="1">
        <v>12.086954023646209</v>
      </c>
      <c r="H304" s="1">
        <v>12.251699972152711</v>
      </c>
      <c r="I304" s="1">
        <v>11.90194436355873</v>
      </c>
      <c r="J304" s="1">
        <v>12.207762407334471</v>
      </c>
      <c r="K304" s="1">
        <v>12.216644732575666</v>
      </c>
      <c r="L304" s="1">
        <v>11.965664725772218</v>
      </c>
      <c r="M304" s="1">
        <v>11.910140789730439</v>
      </c>
      <c r="N304" s="1">
        <v>12.122843517900325</v>
      </c>
    </row>
    <row r="305" spans="2:14" x14ac:dyDescent="0.3">
      <c r="B305">
        <v>11</v>
      </c>
      <c r="C305">
        <v>2023</v>
      </c>
      <c r="D305" t="s">
        <v>313</v>
      </c>
      <c r="E305" s="1">
        <v>12.889803191808266</v>
      </c>
      <c r="F305" s="1">
        <v>13.14866192911712</v>
      </c>
      <c r="G305" s="1">
        <v>12.782435278818395</v>
      </c>
      <c r="H305" s="1">
        <v>12.974436136116656</v>
      </c>
      <c r="I305" s="1">
        <v>12.413023335065031</v>
      </c>
      <c r="J305" s="1">
        <v>12.942579873949656</v>
      </c>
      <c r="K305" s="1">
        <v>12.943544327458248</v>
      </c>
      <c r="L305" s="1">
        <v>12.716079603541981</v>
      </c>
      <c r="M305" s="1">
        <v>12.548846208132233</v>
      </c>
      <c r="N305" s="1">
        <v>12.857840666225647</v>
      </c>
    </row>
    <row r="306" spans="2:14" x14ac:dyDescent="0.3">
      <c r="B306">
        <v>12</v>
      </c>
      <c r="C306">
        <v>2023</v>
      </c>
      <c r="D306" t="s">
        <v>313</v>
      </c>
      <c r="E306" s="1">
        <v>12.535192384169649</v>
      </c>
      <c r="F306" s="1">
        <v>12.734426287354017</v>
      </c>
      <c r="G306" s="1">
        <v>12.327329576015472</v>
      </c>
      <c r="H306" s="1">
        <v>12.558482187134882</v>
      </c>
      <c r="I306" s="1">
        <v>11.994326921609732</v>
      </c>
      <c r="J306" s="1">
        <v>12.56630379695947</v>
      </c>
      <c r="K306" s="1">
        <v>12.625597007239039</v>
      </c>
      <c r="L306" s="1">
        <v>12.210104157527288</v>
      </c>
      <c r="M306" s="1">
        <v>12.214210560447281</v>
      </c>
      <c r="N306" s="1">
        <v>12.453268332265395</v>
      </c>
    </row>
    <row r="307" spans="2:14" x14ac:dyDescent="0.3">
      <c r="B307">
        <v>1</v>
      </c>
      <c r="C307">
        <v>2024</v>
      </c>
      <c r="D307" t="s">
        <v>313</v>
      </c>
      <c r="E307" s="1">
        <v>11.801999993417775</v>
      </c>
      <c r="F307" s="1">
        <v>12.015960207048629</v>
      </c>
      <c r="G307" s="1">
        <v>11.595272783799604</v>
      </c>
      <c r="H307" s="1">
        <v>11.844444465637203</v>
      </c>
      <c r="I307" s="1">
        <v>11.254403613029274</v>
      </c>
      <c r="J307" s="1">
        <v>11.880931511970415</v>
      </c>
      <c r="K307" s="1">
        <v>11.927542893545969</v>
      </c>
      <c r="L307" s="1">
        <v>11.605485785348073</v>
      </c>
      <c r="M307" s="1">
        <v>11.518235290751745</v>
      </c>
      <c r="N307" s="1">
        <v>11.764700444264497</v>
      </c>
    </row>
    <row r="308" spans="2:14" x14ac:dyDescent="0.3">
      <c r="B308">
        <v>2</v>
      </c>
      <c r="C308">
        <v>2024</v>
      </c>
      <c r="D308" t="s">
        <v>313</v>
      </c>
      <c r="E308" s="1">
        <v>11.045288438980394</v>
      </c>
      <c r="F308" s="1">
        <v>11.229914477747734</v>
      </c>
      <c r="G308" s="1">
        <v>10.821022748947145</v>
      </c>
      <c r="H308" s="1">
        <v>11.059909940839891</v>
      </c>
      <c r="I308" s="1">
        <v>10.531176464230402</v>
      </c>
      <c r="J308" s="1">
        <v>11.123110366106831</v>
      </c>
      <c r="K308" s="1">
        <v>11.166842134375321</v>
      </c>
      <c r="L308" s="1">
        <v>10.789333308184586</v>
      </c>
      <c r="M308" s="1">
        <v>10.74363639137961</v>
      </c>
      <c r="N308" s="1">
        <v>10.989657736250333</v>
      </c>
    </row>
    <row r="309" spans="2:14" x14ac:dyDescent="0.3">
      <c r="B309">
        <v>3</v>
      </c>
      <c r="C309">
        <v>2024</v>
      </c>
      <c r="D309" t="s">
        <v>313</v>
      </c>
      <c r="E309" s="1">
        <v>11.229162573227153</v>
      </c>
      <c r="F309" s="1">
        <v>11.409838538016041</v>
      </c>
      <c r="G309" s="1">
        <v>10.954431783069266</v>
      </c>
      <c r="H309" s="1">
        <v>11.250277695832427</v>
      </c>
      <c r="I309" s="1">
        <v>10.686796049469887</v>
      </c>
      <c r="J309" s="1">
        <v>11.309496562752949</v>
      </c>
      <c r="K309" s="1">
        <v>11.341428545543126</v>
      </c>
      <c r="L309" s="1">
        <v>10.985037033646197</v>
      </c>
      <c r="M309" s="1">
        <v>10.895000012715665</v>
      </c>
      <c r="N309" s="1">
        <v>11.166248998591279</v>
      </c>
    </row>
    <row r="310" spans="2:14" x14ac:dyDescent="0.3">
      <c r="B310">
        <v>4</v>
      </c>
      <c r="C310">
        <v>2024</v>
      </c>
      <c r="D310" t="s">
        <v>313</v>
      </c>
      <c r="E310" s="1">
        <v>11.0138942690996</v>
      </c>
      <c r="F310" s="1">
        <v>11.199919293003695</v>
      </c>
      <c r="G310" s="1">
        <v>10.751250028610228</v>
      </c>
      <c r="H310" s="1">
        <v>11.014107201780588</v>
      </c>
      <c r="I310" s="1">
        <v>10.473592174863345</v>
      </c>
      <c r="J310" s="1">
        <v>11.097302628190892</v>
      </c>
      <c r="K310" s="1">
        <v>11.125769291168604</v>
      </c>
      <c r="L310" s="1">
        <v>10.80481750599659</v>
      </c>
      <c r="M310" s="1">
        <v>10.704062432050701</v>
      </c>
      <c r="N310" s="1">
        <v>10.958764800658592</v>
      </c>
    </row>
    <row r="311" spans="2:14" x14ac:dyDescent="0.3">
      <c r="B311">
        <v>5</v>
      </c>
      <c r="C311">
        <v>2024</v>
      </c>
      <c r="D311" t="s">
        <v>313</v>
      </c>
      <c r="E311" s="1">
        <v>11.378605580424885</v>
      </c>
      <c r="F311" s="1">
        <v>11.554709717535205</v>
      </c>
      <c r="G311" s="1">
        <v>11.124977124880438</v>
      </c>
      <c r="H311" s="1">
        <v>11.385447736996319</v>
      </c>
      <c r="I311" s="1">
        <v>10.893615304506746</v>
      </c>
      <c r="J311" s="1">
        <v>11.471577511751715</v>
      </c>
      <c r="K311" s="1">
        <v>11.458910239048494</v>
      </c>
      <c r="L311" s="1">
        <v>11.230182915199094</v>
      </c>
      <c r="M311" s="1">
        <v>11.168684106124076</v>
      </c>
      <c r="N311" s="1">
        <v>11.332091279709362</v>
      </c>
    </row>
    <row r="312" spans="2:14" x14ac:dyDescent="0.3">
      <c r="B312">
        <v>6</v>
      </c>
      <c r="C312">
        <v>2024</v>
      </c>
      <c r="D312" t="s">
        <v>313</v>
      </c>
      <c r="E312" s="1">
        <v>10.907720046997069</v>
      </c>
      <c r="F312" s="1">
        <v>11.118451659910139</v>
      </c>
      <c r="G312" s="1">
        <v>10.679907882268528</v>
      </c>
      <c r="H312" s="1">
        <v>10.964225413094102</v>
      </c>
      <c r="I312" s="1">
        <v>10.441406317055227</v>
      </c>
      <c r="J312" s="1">
        <v>11.023803569207564</v>
      </c>
      <c r="K312" s="1">
        <v>11.003469345520953</v>
      </c>
      <c r="L312" s="1">
        <v>10.760179502521444</v>
      </c>
      <c r="M312" s="1">
        <v>10.663947356374633</v>
      </c>
      <c r="N312" s="1">
        <v>10.885538480408798</v>
      </c>
    </row>
    <row r="313" spans="2:14" x14ac:dyDescent="0.3">
      <c r="B313">
        <v>7</v>
      </c>
      <c r="C313">
        <v>2024</v>
      </c>
      <c r="D313" t="s">
        <v>313</v>
      </c>
      <c r="E313" s="1">
        <v>10.481469403480995</v>
      </c>
      <c r="F313" s="1">
        <v>10.745799973805747</v>
      </c>
      <c r="G313" s="1">
        <v>10.289090945503931</v>
      </c>
      <c r="H313" s="1">
        <v>10.527194263266146</v>
      </c>
      <c r="I313" s="1">
        <v>9.8957257116994537</v>
      </c>
      <c r="J313" s="1">
        <v>10.593209146428588</v>
      </c>
      <c r="K313" s="1">
        <v>10.623386231679765</v>
      </c>
      <c r="L313" s="1">
        <v>10.262456191213509</v>
      </c>
      <c r="M313" s="1">
        <v>10.038823604583746</v>
      </c>
      <c r="N313" s="1">
        <v>10.447149907417462</v>
      </c>
    </row>
    <row r="314" spans="2:14" x14ac:dyDescent="0.3">
      <c r="B314">
        <v>8</v>
      </c>
      <c r="C314">
        <v>2024</v>
      </c>
      <c r="D314" t="s">
        <v>313</v>
      </c>
      <c r="E314" s="1">
        <v>9.4586801577340527</v>
      </c>
      <c r="F314" s="1">
        <v>9.7403478290723697</v>
      </c>
      <c r="G314" s="1">
        <v>9.3182386647571214</v>
      </c>
      <c r="H314" s="1">
        <v>9.420545508644798</v>
      </c>
      <c r="I314" s="1">
        <v>8.8122222784793731</v>
      </c>
      <c r="J314" s="1">
        <v>9.5225926046018241</v>
      </c>
      <c r="K314" s="1">
        <v>9.6193917957512109</v>
      </c>
      <c r="L314" s="1">
        <v>9.227338675529726</v>
      </c>
      <c r="M314" s="1">
        <v>8.9886206922859984</v>
      </c>
      <c r="N314" s="1">
        <v>9.4099447892667367</v>
      </c>
    </row>
    <row r="315" spans="2:14" x14ac:dyDescent="0.3">
      <c r="B315">
        <v>9</v>
      </c>
      <c r="C315">
        <v>2024</v>
      </c>
      <c r="D315" t="s">
        <v>314</v>
      </c>
      <c r="E315" s="1">
        <v>9.5572164918958524</v>
      </c>
      <c r="F315" s="1">
        <v>9.7477477391560878</v>
      </c>
      <c r="G315" s="1">
        <v>9.4717877350705955</v>
      </c>
      <c r="H315" s="1">
        <v>9.5220618493778186</v>
      </c>
      <c r="I315" s="1">
        <v>9.1958139774411229</v>
      </c>
      <c r="J315" s="1">
        <v>9.5743852404297378</v>
      </c>
      <c r="K315" s="1">
        <v>9.7871621234996891</v>
      </c>
      <c r="L315" s="1">
        <v>9.368303656578064</v>
      </c>
      <c r="M315" s="1">
        <v>9.3033333884345168</v>
      </c>
      <c r="N315" s="1">
        <v>9.5418364010589549</v>
      </c>
    </row>
    <row r="316" spans="2:14" x14ac:dyDescent="0.3">
      <c r="B316">
        <v>10</v>
      </c>
      <c r="C316">
        <v>2024</v>
      </c>
      <c r="D316" t="s">
        <v>314</v>
      </c>
      <c r="E316" s="1">
        <v>9.3764552358371116</v>
      </c>
      <c r="F316" s="1">
        <v>9.4323225759690814</v>
      </c>
      <c r="G316" s="1">
        <v>9.2262443568372081</v>
      </c>
      <c r="H316" s="1">
        <v>9.3153103664003574</v>
      </c>
      <c r="I316" s="1">
        <v>9.0312932030907991</v>
      </c>
      <c r="J316" s="1">
        <v>9.3916235575956453</v>
      </c>
      <c r="K316" s="1">
        <v>9.5880499744415282</v>
      </c>
      <c r="L316" s="1">
        <v>9.1763684172379349</v>
      </c>
      <c r="M316" s="1">
        <v>9.0595455747662168</v>
      </c>
      <c r="N316" s="1">
        <v>9.3296416764296719</v>
      </c>
    </row>
    <row r="317" spans="2:14" x14ac:dyDescent="0.3">
      <c r="B317">
        <v>11</v>
      </c>
      <c r="C317">
        <v>2024</v>
      </c>
      <c r="D317" t="s">
        <v>314</v>
      </c>
      <c r="E317" s="1">
        <v>9.2247272014617927</v>
      </c>
      <c r="F317" s="1">
        <v>9.3447540705321259</v>
      </c>
      <c r="G317" s="1">
        <v>9.0699999982660469</v>
      </c>
      <c r="H317" s="1">
        <v>9.2862280293514861</v>
      </c>
      <c r="I317" s="1">
        <v>8.9170236814589732</v>
      </c>
      <c r="J317" s="1">
        <v>9.3023880346497485</v>
      </c>
      <c r="K317" s="1">
        <v>9.4848299156240863</v>
      </c>
      <c r="L317" s="1">
        <v>9.0748350751268987</v>
      </c>
      <c r="M317" s="1">
        <v>8.9587232508557904</v>
      </c>
      <c r="N317" s="1">
        <v>9.2258943583290822</v>
      </c>
    </row>
    <row r="318" spans="2:14" x14ac:dyDescent="0.3">
      <c r="B318">
        <v>12</v>
      </c>
      <c r="C318">
        <v>2024</v>
      </c>
      <c r="D318" t="s">
        <v>314</v>
      </c>
      <c r="E318" s="1">
        <v>9.0601878009491692</v>
      </c>
      <c r="F318" s="1">
        <v>9.2547057977243625</v>
      </c>
      <c r="G318" s="1">
        <v>8.9257953708822075</v>
      </c>
      <c r="H318" s="1">
        <v>9.1290517346612337</v>
      </c>
      <c r="I318" s="1">
        <v>8.7824999094009399</v>
      </c>
      <c r="J318" s="1">
        <v>9.1401878909060823</v>
      </c>
      <c r="K318" s="1">
        <v>9.3480981639557825</v>
      </c>
      <c r="L318" s="1">
        <v>8.9430068622935899</v>
      </c>
      <c r="M318" s="1">
        <v>8.8339023822691374</v>
      </c>
      <c r="N318" s="1">
        <v>9.0865660724212098</v>
      </c>
    </row>
    <row r="319" spans="2:14" x14ac:dyDescent="0.3">
      <c r="B319">
        <v>1</v>
      </c>
      <c r="C319">
        <v>2025</v>
      </c>
      <c r="D319" t="s">
        <v>314</v>
      </c>
      <c r="E319" s="1">
        <v>9.4530258319474676</v>
      </c>
      <c r="F319" s="1">
        <v>9.6670945463953792</v>
      </c>
      <c r="G319" s="1">
        <v>9.3305936578201916</v>
      </c>
      <c r="H319" s="1">
        <v>9.5455245171393539</v>
      </c>
      <c r="I319" s="1">
        <v>9.234189278370625</v>
      </c>
      <c r="J319" s="1">
        <v>9.5517273007017192</v>
      </c>
      <c r="K319" s="1">
        <v>9.7264766940181104</v>
      </c>
      <c r="L319" s="1">
        <v>9.4353750944137573</v>
      </c>
      <c r="M319" s="1">
        <v>9.2891490408714787</v>
      </c>
      <c r="N319" s="1">
        <v>9.5014322070293247</v>
      </c>
    </row>
    <row r="320" spans="2:14" x14ac:dyDescent="0.3">
      <c r="B320">
        <v>2</v>
      </c>
      <c r="C320">
        <v>2025</v>
      </c>
      <c r="D320" t="s">
        <v>314</v>
      </c>
      <c r="E320" s="1">
        <v>9.4843636296012193</v>
      </c>
      <c r="F320" s="1">
        <v>9.6093161411774464</v>
      </c>
      <c r="G320" s="1">
        <v>9.3526011836322063</v>
      </c>
      <c r="H320" s="1">
        <v>9.5324369158063629</v>
      </c>
      <c r="I320" s="1">
        <v>9.264107346534729</v>
      </c>
      <c r="J320" s="1">
        <v>9.5827161441614592</v>
      </c>
      <c r="K320" s="1">
        <v>9.7139130882594902</v>
      </c>
      <c r="L320" s="1">
        <v>9.4707693442320213</v>
      </c>
      <c r="M320" s="1">
        <v>9.3266667260064011</v>
      </c>
      <c r="N320" s="1">
        <v>9.5183113465050067</v>
      </c>
    </row>
    <row r="321" spans="2:14" x14ac:dyDescent="0.3">
      <c r="B321">
        <v>3</v>
      </c>
      <c r="C321">
        <v>2025</v>
      </c>
      <c r="D321" t="s">
        <v>314</v>
      </c>
      <c r="E321" s="1">
        <v>9.1136364320818881</v>
      </c>
      <c r="F321" s="1">
        <v>9.2586086604906157</v>
      </c>
      <c r="G321" s="1">
        <v>8.9556395508522204</v>
      </c>
      <c r="H321" s="1">
        <v>9.2510714701243817</v>
      </c>
      <c r="I321" s="1">
        <v>8.8917460971408424</v>
      </c>
      <c r="J321" s="1">
        <v>9.1888560861679025</v>
      </c>
      <c r="K321" s="1">
        <v>9.2995946342880664</v>
      </c>
      <c r="L321" s="1">
        <v>9.0741406455636024</v>
      </c>
      <c r="M321" s="1">
        <v>8.9062789872635246</v>
      </c>
      <c r="N321" s="1">
        <v>9.1333386408346779</v>
      </c>
    </row>
    <row r="322" spans="2:14" x14ac:dyDescent="0.3">
      <c r="B322">
        <v>4</v>
      </c>
      <c r="C322">
        <v>2025</v>
      </c>
      <c r="D322" t="s">
        <v>314</v>
      </c>
      <c r="E322" s="1">
        <v>9.475775149441505</v>
      </c>
      <c r="F322" s="1">
        <v>9.6568919130273763</v>
      </c>
      <c r="G322" s="1">
        <v>9.3265115826628922</v>
      </c>
      <c r="H322" s="1">
        <v>9.6922819150374231</v>
      </c>
      <c r="I322" s="1">
        <v>9.1701408036997627</v>
      </c>
      <c r="J322" s="1">
        <v>9.5312426019702432</v>
      </c>
      <c r="K322" s="1">
        <v>9.6375490356894105</v>
      </c>
      <c r="L322" s="1">
        <v>9.4013043590213936</v>
      </c>
      <c r="M322" s="1">
        <v>9.1508889092339416</v>
      </c>
      <c r="N322" s="1">
        <v>9.4935793983137629</v>
      </c>
    </row>
    <row r="323" spans="2:14" x14ac:dyDescent="0.3">
      <c r="B323">
        <v>5</v>
      </c>
      <c r="C323">
        <v>2025</v>
      </c>
      <c r="D323" t="s">
        <v>314</v>
      </c>
      <c r="E323" s="1">
        <v>9.7876032758350213</v>
      </c>
      <c r="F323" s="1">
        <v>9.9859482173261949</v>
      </c>
      <c r="G323" s="1">
        <v>9.6764893024525751</v>
      </c>
      <c r="H323" s="1">
        <v>10.005892864295415</v>
      </c>
      <c r="I323" s="1">
        <v>9.4379999955495197</v>
      </c>
      <c r="J323" s="1">
        <v>9.9182196566552836</v>
      </c>
      <c r="K323" s="1">
        <v>10.024459374917518</v>
      </c>
      <c r="L323" s="1">
        <v>9.70960932970047</v>
      </c>
      <c r="M323" s="1">
        <v>9.3718181089921426</v>
      </c>
      <c r="N323" s="1">
        <v>9.8274360526725353</v>
      </c>
    </row>
    <row r="324" spans="2:14" x14ac:dyDescent="0.3">
      <c r="B324">
        <v>6</v>
      </c>
      <c r="C324">
        <v>2025</v>
      </c>
      <c r="D324" t="s">
        <v>314</v>
      </c>
      <c r="E324" s="1">
        <v>9.717335881413641</v>
      </c>
      <c r="F324" s="1">
        <v>9.9201709796220836</v>
      </c>
      <c r="G324" s="1">
        <v>9.6436273817922551</v>
      </c>
      <c r="H324" s="1">
        <v>9.9291964258466461</v>
      </c>
      <c r="I324" s="1">
        <v>9.3667307817018948</v>
      </c>
      <c r="J324" s="1">
        <v>9.8666915219955751</v>
      </c>
      <c r="K324" s="1">
        <v>9.9734731548560589</v>
      </c>
      <c r="L324" s="1">
        <v>9.6564383768055553</v>
      </c>
      <c r="M324" s="1">
        <v>9.2834482192993182</v>
      </c>
      <c r="N324" s="1">
        <v>9.773180827883337</v>
      </c>
    </row>
    <row r="325" spans="2:14" x14ac:dyDescent="0.3">
      <c r="B325">
        <v>7</v>
      </c>
      <c r="C325">
        <v>2025</v>
      </c>
      <c r="D325" t="s">
        <v>314</v>
      </c>
      <c r="E325" s="1">
        <v>9.4091053892629208</v>
      </c>
      <c r="F325" s="1">
        <v>9.6665772431648822</v>
      </c>
      <c r="G325" s="1">
        <v>9.39860554425365</v>
      </c>
      <c r="H325" s="1">
        <v>9.6829709453859198</v>
      </c>
      <c r="I325" s="1">
        <v>9.1390666580200222</v>
      </c>
      <c r="J325" s="1">
        <v>9.6124516117957324</v>
      </c>
      <c r="K325" s="1">
        <v>9.7223404722010844</v>
      </c>
      <c r="L325" s="1">
        <v>9.3228829014408703</v>
      </c>
      <c r="M325" s="1">
        <v>8.9879999160766602</v>
      </c>
      <c r="N325" s="1">
        <v>9.5052101815582084</v>
      </c>
    </row>
    <row r="326" spans="2:14" x14ac:dyDescent="0.3">
      <c r="B326">
        <v>8</v>
      </c>
      <c r="C326">
        <v>2025</v>
      </c>
      <c r="D326" t="s">
        <v>314</v>
      </c>
      <c r="E326" s="1">
        <v>9.5049615163069507</v>
      </c>
      <c r="F326" s="1">
        <v>9.6939495711767378</v>
      </c>
      <c r="G326" s="1">
        <v>9.4516256125689733</v>
      </c>
      <c r="H326" s="1">
        <v>9.5869090860540211</v>
      </c>
      <c r="I326" s="1">
        <v>9.8679544925689662</v>
      </c>
      <c r="J326" s="1">
        <v>9.8422077641342618</v>
      </c>
      <c r="K326" s="1">
        <v>9.9222368127421312</v>
      </c>
      <c r="L326" s="1">
        <v>9.5485576024422283</v>
      </c>
      <c r="M326" s="1">
        <v>9.0995833079020176</v>
      </c>
      <c r="N326" s="1">
        <v>9.6435204240543513</v>
      </c>
    </row>
  </sheetData>
  <sheetProtection sheet="1" objects="1" scenarios="1"/>
  <sortState xmlns:xlrd2="http://schemas.microsoft.com/office/spreadsheetml/2017/richdata2" ref="B315:N326">
    <sortCondition ref="C315:C326"/>
  </sortState>
  <phoneticPr fontId="3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P329"/>
  <sheetViews>
    <sheetView topLeftCell="B1" workbookViewId="0">
      <pane ySplit="2" topLeftCell="A300" activePane="bottomLeft" state="frozen"/>
      <selection activeCell="B1" sqref="B1"/>
      <selection pane="bottomLeft" activeCell="B315" sqref="A315:XFD315"/>
    </sheetView>
  </sheetViews>
  <sheetFormatPr defaultRowHeight="14.4" x14ac:dyDescent="0.3"/>
  <cols>
    <col min="1" max="1" width="0" hidden="1" customWidth="1"/>
    <col min="2" max="2" width="6.88671875" bestFit="1" customWidth="1"/>
    <col min="3" max="3" width="5" bestFit="1" customWidth="1"/>
    <col min="4" max="4" width="14.33203125" bestFit="1" customWidth="1"/>
    <col min="5" max="5" width="7.33203125" style="1" bestFit="1" customWidth="1"/>
    <col min="6" max="6" width="11.33203125" style="1" bestFit="1" customWidth="1"/>
    <col min="7" max="7" width="12.21875" style="1" bestFit="1" customWidth="1"/>
    <col min="8" max="8" width="9.88671875" style="1" bestFit="1" customWidth="1"/>
    <col min="9" max="9" width="10.33203125" style="1" bestFit="1" customWidth="1"/>
    <col min="10" max="10" width="13.109375" style="1" bestFit="1" customWidth="1"/>
    <col min="11" max="11" width="9.88671875" style="1" bestFit="1" customWidth="1"/>
    <col min="12" max="12" width="10.33203125" style="1" bestFit="1" customWidth="1"/>
    <col min="13" max="13" width="12.33203125" style="1" bestFit="1" customWidth="1"/>
    <col min="14" max="14" width="10.33203125" style="1" customWidth="1"/>
  </cols>
  <sheetData>
    <row r="1" spans="2:14" x14ac:dyDescent="0.3">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3">
      <c r="B2" t="s">
        <v>11</v>
      </c>
      <c r="C2" t="s">
        <v>12</v>
      </c>
      <c r="D2" t="s">
        <v>0</v>
      </c>
      <c r="E2" s="1" t="s">
        <v>1</v>
      </c>
      <c r="F2" s="1" t="s">
        <v>2</v>
      </c>
      <c r="G2" s="1" t="s">
        <v>13</v>
      </c>
      <c r="H2" s="1" t="s">
        <v>3</v>
      </c>
      <c r="I2" s="1" t="s">
        <v>4</v>
      </c>
      <c r="J2" s="1" t="s">
        <v>5</v>
      </c>
      <c r="K2" s="1" t="s">
        <v>6</v>
      </c>
      <c r="L2" s="1" t="s">
        <v>7</v>
      </c>
      <c r="M2" s="1" t="s">
        <v>8</v>
      </c>
      <c r="N2" s="1" t="s">
        <v>9</v>
      </c>
    </row>
    <row r="3" spans="2:14" x14ac:dyDescent="0.3">
      <c r="B3">
        <v>6</v>
      </c>
      <c r="C3">
        <v>1998</v>
      </c>
      <c r="D3" t="s">
        <v>14</v>
      </c>
    </row>
    <row r="4" spans="2:14" x14ac:dyDescent="0.3">
      <c r="B4">
        <v>7</v>
      </c>
      <c r="C4">
        <v>1998</v>
      </c>
      <c r="D4" t="s">
        <v>14</v>
      </c>
    </row>
    <row r="5" spans="2:14" x14ac:dyDescent="0.3">
      <c r="B5">
        <v>8</v>
      </c>
      <c r="C5">
        <v>1998</v>
      </c>
      <c r="D5" t="s">
        <v>14</v>
      </c>
    </row>
    <row r="6" spans="2:14" x14ac:dyDescent="0.3">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3">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3">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3">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3">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3">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3">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3">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3">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3">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3">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3">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3">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3">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3">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3">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3">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3">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3">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3">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3">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3">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3">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3">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3">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3">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3">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3">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3">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3">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3">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3">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3">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3">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3">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3">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3">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3">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3">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3">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3">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3">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3">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3">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3">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3">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3">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3">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3">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3">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3">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3">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3">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3">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3">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3">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3">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3">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3">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3">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3">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3">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3">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3">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3">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3">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3">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3">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3">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3">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3">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3">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3">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3">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3">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3">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3">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3">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3">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3">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3">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3">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3">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3">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3">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3">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3">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3">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3">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3">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3">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3">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3">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3">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3">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3">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3">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3">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3">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3">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3">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3">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3">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3">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3">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3">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3">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3">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3">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3">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3">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3">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3">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3">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3">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3">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3">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3">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3">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3">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3">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3">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3">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3">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3">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3">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3">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3">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3">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3">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3">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3">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3">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3">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3">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3">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3">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3">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3">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3">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3">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3">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3">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3">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3">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3">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3">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3">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3">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3">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3">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3">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3">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3">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3">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3">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3">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3">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3">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3">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3">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3">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3">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3">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3">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3">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3">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3">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3">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3">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3">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3">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3">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3">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3">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3">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3">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3">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3">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3">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3">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3">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3">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3">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3">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3">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3">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3">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3">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3">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3">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3">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3">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3">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3">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3">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3">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3">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3">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3">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3">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3">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3">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3">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3">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3">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3">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3">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3">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3">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3">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3">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3">
      <c r="B218">
        <v>5</v>
      </c>
      <c r="C218">
        <v>2016</v>
      </c>
      <c r="D218" t="s">
        <v>267</v>
      </c>
      <c r="E218" s="1">
        <v>3.6991558601329855</v>
      </c>
      <c r="F218" s="1">
        <v>3.8975000381469727</v>
      </c>
      <c r="G218" s="1">
        <v>3.6599999989992305</v>
      </c>
      <c r="H218" s="1">
        <v>3.496493522222941</v>
      </c>
      <c r="I218" s="1">
        <v>3.7658749729394914</v>
      </c>
      <c r="J218" s="1">
        <v>3.7949999841392463</v>
      </c>
      <c r="K218" s="1">
        <v>3.7003749728202822</v>
      </c>
      <c r="L218" s="1">
        <v>3.7664743447915101</v>
      </c>
      <c r="M218" s="1">
        <v>3.7783749848604202</v>
      </c>
      <c r="N218" s="1">
        <v>3.7266112573699388</v>
      </c>
    </row>
    <row r="219" spans="2:14" x14ac:dyDescent="0.3">
      <c r="B219">
        <v>6</v>
      </c>
      <c r="C219">
        <v>2016</v>
      </c>
      <c r="D219" t="s">
        <v>303</v>
      </c>
      <c r="E219" s="1">
        <v>3.6469898138727461</v>
      </c>
      <c r="F219" s="1">
        <v>3.895333353678383</v>
      </c>
      <c r="G219" s="1">
        <v>3.6301388608084784</v>
      </c>
      <c r="H219" s="1">
        <v>3.6195049828822077</v>
      </c>
      <c r="I219" s="1">
        <v>3.6332323334433823</v>
      </c>
      <c r="J219" s="1">
        <v>3.7026732611184072</v>
      </c>
      <c r="K219" s="1">
        <v>3.684199993610382</v>
      </c>
      <c r="L219" s="1">
        <v>3.6885789444572046</v>
      </c>
      <c r="M219" s="1">
        <v>3.641699993610382</v>
      </c>
      <c r="N219" s="1">
        <v>3.6677762123164284</v>
      </c>
    </row>
    <row r="220" spans="2:14" x14ac:dyDescent="0.3">
      <c r="B220">
        <v>7</v>
      </c>
      <c r="C220">
        <v>2016</v>
      </c>
      <c r="D220" t="s">
        <v>303</v>
      </c>
      <c r="E220" s="1">
        <v>3.0086250230669975</v>
      </c>
      <c r="F220" s="1">
        <v>3.3758333325386025</v>
      </c>
      <c r="G220" s="1">
        <v>3.0372674479040991</v>
      </c>
      <c r="H220" s="1">
        <v>3.215375003218651</v>
      </c>
      <c r="I220" s="1">
        <v>2.8773750007152552</v>
      </c>
      <c r="J220" s="1">
        <v>3.0464144725548592</v>
      </c>
      <c r="K220" s="1">
        <v>3.1014999836683277</v>
      </c>
      <c r="L220" s="1">
        <v>2.9547852694622576</v>
      </c>
      <c r="M220" s="1">
        <v>2.8984999984502795</v>
      </c>
      <c r="N220" s="1">
        <v>3.0233952273951497</v>
      </c>
    </row>
    <row r="221" spans="2:14" x14ac:dyDescent="0.3">
      <c r="B221">
        <v>8</v>
      </c>
      <c r="C221">
        <v>2016</v>
      </c>
      <c r="D221" t="s">
        <v>303</v>
      </c>
      <c r="E221" s="1">
        <v>2.9093434341026074</v>
      </c>
      <c r="F221" s="1">
        <v>3.2279999891916913</v>
      </c>
      <c r="G221" s="1">
        <v>2.9204186095747837</v>
      </c>
      <c r="H221" s="1">
        <v>3.0835416689515114</v>
      </c>
      <c r="I221" s="1">
        <v>2.7453845991538119</v>
      </c>
      <c r="J221" s="1">
        <v>2.9288502619228263</v>
      </c>
      <c r="K221" s="1">
        <v>2.9711999845504762</v>
      </c>
      <c r="L221" s="1">
        <v>2.8573658780353832</v>
      </c>
      <c r="M221" s="1">
        <v>2.7938541397452359</v>
      </c>
      <c r="N221" s="1">
        <v>2.9083250165410495</v>
      </c>
    </row>
    <row r="222" spans="2:14" x14ac:dyDescent="0.3">
      <c r="B222">
        <v>9</v>
      </c>
      <c r="C222">
        <v>2016</v>
      </c>
      <c r="D222" t="s">
        <v>303</v>
      </c>
      <c r="E222" s="1">
        <v>2.7739393711090088</v>
      </c>
      <c r="F222" s="1">
        <v>3.1049999992052713</v>
      </c>
      <c r="G222" s="1">
        <v>2.8386857332502098</v>
      </c>
      <c r="H222" s="1">
        <v>2.988653875314272</v>
      </c>
      <c r="I222" s="1">
        <v>2.7550999808311456</v>
      </c>
      <c r="J222" s="1">
        <v>2.8418397776097146</v>
      </c>
      <c r="K222" s="1">
        <v>2.8515277935398959</v>
      </c>
      <c r="L222" s="1">
        <v>2.8013580213358371</v>
      </c>
      <c r="M222" s="1">
        <v>2.7623749732971192</v>
      </c>
      <c r="N222" s="1">
        <v>2.8229177512131729</v>
      </c>
    </row>
    <row r="223" spans="2:14" x14ac:dyDescent="0.3">
      <c r="B223">
        <v>10</v>
      </c>
      <c r="C223">
        <v>2016</v>
      </c>
      <c r="D223" t="s">
        <v>303</v>
      </c>
      <c r="E223" s="1">
        <v>2.8262048270328934</v>
      </c>
      <c r="F223" s="1">
        <v>3.0299999862909317</v>
      </c>
      <c r="G223" s="1">
        <v>2.8295348813367442</v>
      </c>
      <c r="H223" s="1">
        <v>2.9361999988555909</v>
      </c>
      <c r="I223" s="1">
        <v>2.7492592224368342</v>
      </c>
      <c r="J223" s="1">
        <v>2.8719602410088885</v>
      </c>
      <c r="K223" s="1">
        <v>2.8616456019727488</v>
      </c>
      <c r="L223" s="1">
        <v>2.8069999828934669</v>
      </c>
      <c r="M223" s="1">
        <v>2.745844131940371</v>
      </c>
      <c r="N223" s="1">
        <v>2.8352457622350271</v>
      </c>
    </row>
    <row r="224" spans="2:14" x14ac:dyDescent="0.3">
      <c r="B224">
        <v>11</v>
      </c>
      <c r="C224">
        <v>2016</v>
      </c>
      <c r="D224" t="s">
        <v>303</v>
      </c>
      <c r="E224" s="1">
        <v>2.8403947332449127</v>
      </c>
      <c r="F224" s="1">
        <v>2.8400000263662899</v>
      </c>
      <c r="G224" s="1">
        <v>2.8693488575691402</v>
      </c>
      <c r="H224" s="1">
        <v>2.9076922893524171</v>
      </c>
      <c r="I224" s="1">
        <v>2.7329850819573474</v>
      </c>
      <c r="J224" s="1">
        <v>2.906497721298499</v>
      </c>
      <c r="K224" s="1">
        <v>2.8709183785380148</v>
      </c>
      <c r="L224" s="1">
        <v>2.8203030355048901</v>
      </c>
      <c r="M224" s="1">
        <v>2.7280851196735463</v>
      </c>
      <c r="N224" s="1">
        <v>2.8493931343325554</v>
      </c>
    </row>
    <row r="225" spans="2:15" x14ac:dyDescent="0.3">
      <c r="B225">
        <v>12</v>
      </c>
      <c r="C225">
        <v>2016</v>
      </c>
      <c r="D225" t="s">
        <v>303</v>
      </c>
      <c r="E225" s="1">
        <v>2.8552093040111455</v>
      </c>
      <c r="F225" s="1">
        <v>2.9716666142145791</v>
      </c>
      <c r="G225" s="1">
        <v>2.7959649060901843</v>
      </c>
      <c r="H225" s="1">
        <v>2.8096154286311221</v>
      </c>
      <c r="I225" s="1">
        <v>2.7790740706302501</v>
      </c>
      <c r="J225" s="1">
        <v>2.9579166392485301</v>
      </c>
      <c r="K225" s="1">
        <v>2.90900000333786</v>
      </c>
      <c r="L225" s="1">
        <v>2.7696178156858795</v>
      </c>
      <c r="M225" s="1">
        <v>2.7876315681557906</v>
      </c>
      <c r="N225" s="1">
        <v>2.8590506730497793</v>
      </c>
    </row>
    <row r="226" spans="2:15" x14ac:dyDescent="0.3">
      <c r="B226">
        <v>1</v>
      </c>
      <c r="C226">
        <v>2017</v>
      </c>
      <c r="D226" t="s">
        <v>303</v>
      </c>
      <c r="E226" s="1">
        <v>3.235046289585255</v>
      </c>
      <c r="F226" s="1">
        <v>3.3383333583672843</v>
      </c>
      <c r="G226" s="1">
        <v>3.1440935511338082</v>
      </c>
      <c r="H226" s="1">
        <v>3.2313461762208204</v>
      </c>
      <c r="I226" s="1">
        <v>3.1847221895500466</v>
      </c>
      <c r="J226" s="1">
        <v>3.3267159793503893</v>
      </c>
      <c r="K226" s="1">
        <v>3.3276250004768371</v>
      </c>
      <c r="L226" s="1">
        <v>3.138974354817317</v>
      </c>
      <c r="M226" s="1">
        <v>3.2026315551055107</v>
      </c>
      <c r="N226" s="1">
        <v>3.2368796008420126</v>
      </c>
    </row>
    <row r="227" spans="2:15" x14ac:dyDescent="0.3">
      <c r="B227">
        <v>2</v>
      </c>
      <c r="C227">
        <v>2017</v>
      </c>
      <c r="D227" t="s">
        <v>303</v>
      </c>
      <c r="E227" s="1">
        <v>3.4512962787239641</v>
      </c>
      <c r="F227" s="1">
        <v>3.6409523941221691</v>
      </c>
      <c r="G227" s="1">
        <v>3.3792441709097041</v>
      </c>
      <c r="H227" s="1">
        <v>3.4523529538921283</v>
      </c>
      <c r="I227" s="1">
        <v>3.4139814509285822</v>
      </c>
      <c r="J227" s="1">
        <v>3.5631976806840231</v>
      </c>
      <c r="K227" s="1">
        <v>3.5551250189542771</v>
      </c>
      <c r="L227" s="1">
        <v>3.3956862836102255</v>
      </c>
      <c r="M227" s="1">
        <v>3.4227631217554997</v>
      </c>
      <c r="N227" s="1">
        <v>3.4707370954493242</v>
      </c>
    </row>
    <row r="228" spans="2:15" x14ac:dyDescent="0.3">
      <c r="B228">
        <v>3</v>
      </c>
      <c r="C228">
        <v>2017</v>
      </c>
      <c r="D228" t="s">
        <v>303</v>
      </c>
      <c r="E228" s="1">
        <v>3.3778867730554545</v>
      </c>
      <c r="F228" s="1">
        <v>3.4746666431427</v>
      </c>
      <c r="G228" s="1">
        <v>3.3301922839421492</v>
      </c>
      <c r="H228" s="1">
        <v>3.4409836120292789</v>
      </c>
      <c r="I228" s="1">
        <v>3.313925925007573</v>
      </c>
      <c r="J228" s="1">
        <v>3.4911904694542053</v>
      </c>
      <c r="K228" s="1">
        <v>3.4718999958038328</v>
      </c>
      <c r="L228" s="1">
        <v>3.3396022577177393</v>
      </c>
      <c r="M228" s="1">
        <v>3.3304210411874871</v>
      </c>
      <c r="N228" s="1">
        <v>3.398038662105634</v>
      </c>
    </row>
    <row r="229" spans="2:15" x14ac:dyDescent="0.3">
      <c r="B229">
        <v>4</v>
      </c>
      <c r="C229">
        <v>2017</v>
      </c>
      <c r="D229" t="s">
        <v>303</v>
      </c>
      <c r="E229" s="1">
        <v>3.1918957572412716</v>
      </c>
      <c r="F229" s="1">
        <v>3.2255000114440917</v>
      </c>
      <c r="G229" s="1">
        <v>3.1626785880043391</v>
      </c>
      <c r="H229" s="1">
        <v>3.3232608774433965</v>
      </c>
      <c r="I229" s="1">
        <v>3.081574047053302</v>
      </c>
      <c r="J229" s="1">
        <v>3.2808895513323919</v>
      </c>
      <c r="K229" s="1">
        <v>3.2481081034686112</v>
      </c>
      <c r="L229" s="1">
        <v>3.1222793985815609</v>
      </c>
      <c r="M229" s="1">
        <v>3.1103947068515576</v>
      </c>
      <c r="N229" s="1">
        <v>3.1982489223643946</v>
      </c>
    </row>
    <row r="230" spans="2:15" x14ac:dyDescent="0.3">
      <c r="B230">
        <v>5</v>
      </c>
      <c r="C230">
        <v>2017</v>
      </c>
      <c r="D230" t="s">
        <v>303</v>
      </c>
      <c r="E230" s="1">
        <v>3.4475590478716871</v>
      </c>
      <c r="F230" s="1">
        <v>3.5486666758855185</v>
      </c>
      <c r="G230" s="1">
        <v>3.45595239117032</v>
      </c>
      <c r="H230" s="1">
        <v>3.5733846517709584</v>
      </c>
      <c r="I230" s="1">
        <v>3.3302221951661286</v>
      </c>
      <c r="J230" s="1">
        <v>3.529405387672218</v>
      </c>
      <c r="K230" s="1">
        <v>3.5184536078541551</v>
      </c>
      <c r="L230" s="1">
        <v>3.4167346942181491</v>
      </c>
      <c r="M230" s="1">
        <v>3.3527368118888452</v>
      </c>
      <c r="N230" s="1">
        <v>3.4608126652142235</v>
      </c>
    </row>
    <row r="231" spans="2:15" x14ac:dyDescent="0.3">
      <c r="B231">
        <v>6</v>
      </c>
      <c r="C231">
        <v>2017</v>
      </c>
      <c r="D231" t="s">
        <v>305</v>
      </c>
      <c r="E231" s="1">
        <v>3.7816326411402956</v>
      </c>
      <c r="F231" s="1">
        <v>3.9125000039736428</v>
      </c>
      <c r="G231" s="1">
        <v>3.7380769115227919</v>
      </c>
      <c r="H231" s="1">
        <v>3.8719608409731996</v>
      </c>
      <c r="I231" s="1">
        <v>3.6219000053405761</v>
      </c>
      <c r="J231" s="1">
        <v>3.8943653564335023</v>
      </c>
      <c r="K231" s="1">
        <v>3.9275000452995301</v>
      </c>
      <c r="L231" s="1">
        <v>3.8241481781005859</v>
      </c>
      <c r="M231" s="1">
        <v>3.6713157923598039</v>
      </c>
      <c r="N231" s="1">
        <v>3.8153327083863542</v>
      </c>
    </row>
    <row r="232" spans="2:15" x14ac:dyDescent="0.3">
      <c r="B232">
        <v>7</v>
      </c>
      <c r="C232">
        <v>2017</v>
      </c>
      <c r="D232" t="s">
        <v>305</v>
      </c>
      <c r="E232" s="1">
        <v>4.2061809103692598</v>
      </c>
      <c r="F232" s="1">
        <v>4.3090475967952182</v>
      </c>
      <c r="G232" s="1">
        <v>4.2442105276542801</v>
      </c>
      <c r="H232" s="1">
        <v>4.3649999553507026</v>
      </c>
      <c r="I232" s="1">
        <v>4.4402040510761491</v>
      </c>
      <c r="J232" s="1">
        <v>4.3071228077537134</v>
      </c>
      <c r="K232" s="1">
        <v>4.2911764200995952</v>
      </c>
      <c r="L232" s="1">
        <v>4.51832255394228</v>
      </c>
      <c r="M232" s="1">
        <v>4.4458024707841286</v>
      </c>
      <c r="N232" s="1">
        <v>4.3408487685133768</v>
      </c>
    </row>
    <row r="233" spans="2:15" x14ac:dyDescent="0.3">
      <c r="B233">
        <v>8</v>
      </c>
      <c r="C233">
        <v>2017</v>
      </c>
      <c r="D233" t="s">
        <v>305</v>
      </c>
      <c r="E233" s="1">
        <v>3.2872173869091532</v>
      </c>
      <c r="F233" s="1">
        <v>3.3429999987284345</v>
      </c>
      <c r="G233" s="1">
        <v>3.3210810777303337</v>
      </c>
      <c r="H233" s="1">
        <v>3.4067213339883775</v>
      </c>
      <c r="I233" s="1">
        <v>3.4229600009918211</v>
      </c>
      <c r="J233" s="1">
        <v>3.393936425957528</v>
      </c>
      <c r="K233" s="1">
        <v>3.4178400096893311</v>
      </c>
      <c r="L233" s="1">
        <v>3.5099367129651804</v>
      </c>
      <c r="M233" s="1">
        <v>3.439200005531311</v>
      </c>
      <c r="N233" s="1">
        <v>3.393010671364098</v>
      </c>
    </row>
    <row r="234" spans="2:15" x14ac:dyDescent="0.3">
      <c r="B234">
        <v>9</v>
      </c>
      <c r="C234">
        <v>2017</v>
      </c>
      <c r="D234" t="s">
        <v>305</v>
      </c>
      <c r="E234" s="1">
        <v>3.309790590046588</v>
      </c>
      <c r="F234" s="1">
        <v>3.3104166686534882</v>
      </c>
      <c r="G234" s="1">
        <v>3.3643103426900405</v>
      </c>
      <c r="H234" s="1">
        <v>3.3352272835644809</v>
      </c>
      <c r="I234" s="1">
        <v>3.4671276731693998</v>
      </c>
      <c r="J234" s="1">
        <v>3.3977735861292424</v>
      </c>
      <c r="K234" s="1">
        <v>3.34948716713832</v>
      </c>
      <c r="L234" s="1">
        <v>3.5788276014656857</v>
      </c>
      <c r="M234" s="1">
        <v>3.4832926901375374</v>
      </c>
      <c r="N234" s="1">
        <v>3.4104383349054084</v>
      </c>
      <c r="O234" s="1"/>
    </row>
    <row r="235" spans="2:15" x14ac:dyDescent="0.3">
      <c r="B235">
        <v>10</v>
      </c>
      <c r="C235">
        <v>2017</v>
      </c>
      <c r="D235" t="s">
        <v>305</v>
      </c>
      <c r="E235" s="1">
        <v>3.1739473618959124</v>
      </c>
      <c r="F235" s="1">
        <v>3.1645833651224771</v>
      </c>
      <c r="G235" s="1">
        <v>3.2521666487058005</v>
      </c>
      <c r="H235" s="1">
        <v>3.2541666328907013</v>
      </c>
      <c r="I235" s="1">
        <v>3.321894715961657</v>
      </c>
      <c r="J235" s="1">
        <v>3.2887841959492414</v>
      </c>
      <c r="K235" s="1">
        <v>3.2295652265134067</v>
      </c>
      <c r="L235" s="1">
        <v>3.4217424157894021</v>
      </c>
      <c r="M235" s="1">
        <v>3.3412658111958562</v>
      </c>
      <c r="N235" s="1">
        <v>3.2799523299483599</v>
      </c>
      <c r="O235" s="1"/>
    </row>
    <row r="236" spans="2:15" x14ac:dyDescent="0.3">
      <c r="B236">
        <v>11</v>
      </c>
      <c r="C236">
        <v>2017</v>
      </c>
      <c r="D236" t="s">
        <v>305</v>
      </c>
      <c r="E236" s="1">
        <v>3.3474261438796287</v>
      </c>
      <c r="F236" s="1">
        <v>3.3039999882380169</v>
      </c>
      <c r="G236" s="1">
        <v>3.3310666783650715</v>
      </c>
      <c r="H236" s="1">
        <v>3.3351666649182636</v>
      </c>
      <c r="I236" s="1">
        <v>3.3347115149864783</v>
      </c>
      <c r="J236" s="1">
        <v>3.3773139371841085</v>
      </c>
      <c r="K236" s="1">
        <v>3.2788888991825162</v>
      </c>
      <c r="L236" s="1">
        <v>3.4671739391658618</v>
      </c>
      <c r="M236" s="1">
        <v>3.3567999863624571</v>
      </c>
      <c r="N236" s="1">
        <v>3.3674784894654346</v>
      </c>
      <c r="O236" s="1"/>
    </row>
    <row r="237" spans="2:15" x14ac:dyDescent="0.3">
      <c r="B237">
        <v>12</v>
      </c>
      <c r="C237">
        <v>2017</v>
      </c>
      <c r="D237" t="s">
        <v>305</v>
      </c>
      <c r="E237" s="1">
        <v>3.5025263397317183</v>
      </c>
      <c r="F237" s="1">
        <v>3.4241666893164315</v>
      </c>
      <c r="G237" s="1">
        <v>3.5161666790644328</v>
      </c>
      <c r="H237" s="1">
        <v>3.4374999900658927</v>
      </c>
      <c r="I237" s="1">
        <v>3.3987499848008156</v>
      </c>
      <c r="J237" s="1">
        <v>3.463414662494892</v>
      </c>
      <c r="K237" s="1">
        <v>3.4382500261068345</v>
      </c>
      <c r="L237" s="1">
        <v>3.5011258377934134</v>
      </c>
      <c r="M237" s="1">
        <v>3.4354545234085676</v>
      </c>
      <c r="N237" s="1">
        <v>3.466954473526247</v>
      </c>
      <c r="O237" s="1"/>
    </row>
    <row r="238" spans="2:15" x14ac:dyDescent="0.3">
      <c r="B238">
        <v>1</v>
      </c>
      <c r="C238">
        <v>2018</v>
      </c>
      <c r="D238" t="s">
        <v>305</v>
      </c>
      <c r="E238" s="1">
        <v>3.799867870524066</v>
      </c>
      <c r="F238" s="1">
        <v>3.8333333810170491</v>
      </c>
      <c r="G238" s="1">
        <v>3.7782666746775311</v>
      </c>
      <c r="H238" s="1">
        <v>3.7584999958674112</v>
      </c>
      <c r="I238" s="1">
        <v>3.8025210063998438</v>
      </c>
      <c r="J238" s="1">
        <v>3.7546585571475144</v>
      </c>
      <c r="K238" s="1">
        <v>3.7450000357627871</v>
      </c>
      <c r="L238" s="1">
        <v>3.7840123456201438</v>
      </c>
      <c r="M238" s="1">
        <v>3.810306116026275</v>
      </c>
      <c r="N238" s="1">
        <v>3.7777361588772158</v>
      </c>
      <c r="O238" s="1"/>
    </row>
    <row r="239" spans="2:15" x14ac:dyDescent="0.3">
      <c r="B239">
        <v>2</v>
      </c>
      <c r="C239">
        <v>2018</v>
      </c>
      <c r="D239" t="s">
        <v>305</v>
      </c>
      <c r="E239" s="1">
        <v>4.2813259567345048</v>
      </c>
      <c r="F239" s="1">
        <v>4.3742423780036699</v>
      </c>
      <c r="G239" s="1">
        <v>4.3228571358181185</v>
      </c>
      <c r="H239" s="1">
        <v>4.3359574510696088</v>
      </c>
      <c r="I239" s="1">
        <v>4.2333674041592344</v>
      </c>
      <c r="J239" s="1">
        <v>4.2376758315876719</v>
      </c>
      <c r="K239" s="1">
        <v>4.1824000549316409</v>
      </c>
      <c r="L239" s="1">
        <v>4.2932089371467708</v>
      </c>
      <c r="M239" s="1">
        <v>4.2600000417685209</v>
      </c>
      <c r="N239" s="1">
        <v>4.2649149374159609</v>
      </c>
      <c r="O239" s="1"/>
    </row>
    <row r="240" spans="2:15" x14ac:dyDescent="0.3">
      <c r="B240">
        <v>3</v>
      </c>
      <c r="C240">
        <v>2018</v>
      </c>
      <c r="D240" t="s">
        <v>305</v>
      </c>
      <c r="E240" s="1">
        <v>4.4313612383697674</v>
      </c>
      <c r="F240" s="1">
        <v>4.4444642407553534</v>
      </c>
      <c r="G240" s="1">
        <v>4.3587931394577026</v>
      </c>
      <c r="H240" s="1">
        <v>4.4304999748865761</v>
      </c>
      <c r="I240" s="1">
        <v>4.323009734014863</v>
      </c>
      <c r="J240" s="1">
        <v>4.4371341314257648</v>
      </c>
      <c r="K240" s="1">
        <v>4.418124949932098</v>
      </c>
      <c r="L240" s="1">
        <v>4.4317178097239305</v>
      </c>
      <c r="M240" s="1">
        <v>4.3011688412009894</v>
      </c>
      <c r="N240" s="1">
        <v>4.4074872181809539</v>
      </c>
      <c r="O240" s="1"/>
    </row>
    <row r="241" spans="2:15" x14ac:dyDescent="0.3">
      <c r="B241">
        <v>4</v>
      </c>
      <c r="C241">
        <v>2018</v>
      </c>
      <c r="D241" t="s">
        <v>305</v>
      </c>
      <c r="E241" s="1">
        <v>4.483934475424511</v>
      </c>
      <c r="F241" s="1">
        <v>4.4801785434995383</v>
      </c>
      <c r="G241" s="1">
        <v>4.4169827535234649</v>
      </c>
      <c r="H241" s="1">
        <v>4.4642856850916024</v>
      </c>
      <c r="I241" s="1">
        <v>4.3588999366760257</v>
      </c>
      <c r="J241" s="1">
        <v>4.5529572716573385</v>
      </c>
      <c r="K241" s="1">
        <v>4.5169999718666078</v>
      </c>
      <c r="L241" s="1">
        <v>4.4767423723683208</v>
      </c>
      <c r="M241" s="1">
        <v>4.3461332893371578</v>
      </c>
      <c r="N241" s="1">
        <v>4.4772832634408521</v>
      </c>
      <c r="O241" s="1"/>
    </row>
    <row r="242" spans="2:15" x14ac:dyDescent="0.3">
      <c r="B242">
        <v>5</v>
      </c>
      <c r="C242">
        <v>2018</v>
      </c>
      <c r="D242" t="s">
        <v>305</v>
      </c>
      <c r="E242" s="1">
        <v>4.8847280246942111</v>
      </c>
      <c r="F242" s="1">
        <v>4.9031428677695139</v>
      </c>
      <c r="G242" s="1">
        <v>4.8504137959973566</v>
      </c>
      <c r="H242" s="1">
        <v>4.7871428353445866</v>
      </c>
      <c r="I242" s="1">
        <v>4.7343199768066402</v>
      </c>
      <c r="J242" s="1">
        <v>4.9849385758289833</v>
      </c>
      <c r="K242" s="1">
        <v>4.9278000307083127</v>
      </c>
      <c r="L242" s="1">
        <v>4.9171428443482199</v>
      </c>
      <c r="M242" s="1">
        <v>4.7479797758237279</v>
      </c>
      <c r="N242" s="1">
        <v>4.889992933488835</v>
      </c>
      <c r="O242" s="1"/>
    </row>
    <row r="243" spans="2:15" x14ac:dyDescent="0.3">
      <c r="B243">
        <v>6</v>
      </c>
      <c r="C243">
        <v>2018</v>
      </c>
      <c r="D243" t="s">
        <v>306</v>
      </c>
      <c r="E243" s="1">
        <v>4.9705291172814752</v>
      </c>
      <c r="F243" s="1">
        <v>4.7121874839067459</v>
      </c>
      <c r="G243" s="1">
        <v>4.7943243142720817</v>
      </c>
      <c r="H243" s="1">
        <v>4.8041666348775225</v>
      </c>
      <c r="I243" s="1">
        <v>4.5976595980055786</v>
      </c>
      <c r="J243" s="1">
        <v>5.0767441877098971</v>
      </c>
      <c r="K243" s="1">
        <v>4.9685000300407411</v>
      </c>
      <c r="L243" s="1">
        <v>4.9266187029776809</v>
      </c>
      <c r="M243" s="1">
        <v>4.6862499833106996</v>
      </c>
      <c r="N243" s="1">
        <v>4.916675827442071</v>
      </c>
      <c r="O243" s="1"/>
    </row>
    <row r="244" spans="2:15" x14ac:dyDescent="0.3">
      <c r="B244">
        <v>7</v>
      </c>
      <c r="C244">
        <v>2018</v>
      </c>
      <c r="D244" t="s">
        <v>306</v>
      </c>
      <c r="E244" s="1">
        <v>4.7869791810711222</v>
      </c>
      <c r="F244" s="1">
        <v>4.7483333150545759</v>
      </c>
      <c r="G244" s="1">
        <v>4.7706666549046837</v>
      </c>
      <c r="H244" s="1">
        <v>4.700000087420146</v>
      </c>
      <c r="I244" s="1">
        <v>4.6632608278937964</v>
      </c>
      <c r="J244" s="1">
        <v>4.9315244192030372</v>
      </c>
      <c r="K244" s="1">
        <v>4.8551250338554386</v>
      </c>
      <c r="L244" s="1">
        <v>4.7796850354652705</v>
      </c>
      <c r="M244" s="1">
        <v>4.7085000336170193</v>
      </c>
      <c r="N244" s="1">
        <v>4.8130105632149247</v>
      </c>
      <c r="O244" s="1"/>
    </row>
    <row r="245" spans="2:15" x14ac:dyDescent="0.3">
      <c r="B245">
        <v>8</v>
      </c>
      <c r="C245">
        <v>2018</v>
      </c>
      <c r="D245" t="s">
        <v>306</v>
      </c>
      <c r="E245" s="1">
        <v>5.2834309334535483</v>
      </c>
      <c r="F245" s="1">
        <v>5.252903215346798</v>
      </c>
      <c r="G245" s="1">
        <v>5.1861068711026022</v>
      </c>
      <c r="H245" s="1">
        <v>5.1547945100967194</v>
      </c>
      <c r="I245" s="1">
        <v>5.1003251230813627</v>
      </c>
      <c r="J245" s="1">
        <v>5.4082528750101728</v>
      </c>
      <c r="K245" s="1">
        <v>5.31565658973925</v>
      </c>
      <c r="L245" s="1">
        <v>5.2240625083446499</v>
      </c>
      <c r="M245" s="1">
        <v>5.1455000019073482</v>
      </c>
      <c r="N245" s="1">
        <v>5.2747397935843168</v>
      </c>
      <c r="O245" s="1"/>
    </row>
    <row r="246" spans="2:15" x14ac:dyDescent="0.3">
      <c r="B246">
        <v>9</v>
      </c>
      <c r="C246">
        <v>2018</v>
      </c>
      <c r="D246" t="s">
        <v>306</v>
      </c>
      <c r="E246" s="1">
        <v>4.7249230898343599</v>
      </c>
      <c r="F246" s="1">
        <v>4.7241071718079706</v>
      </c>
      <c r="G246" s="1">
        <v>4.6514743260848217</v>
      </c>
      <c r="H246" s="1">
        <v>4.72000004695012</v>
      </c>
      <c r="I246" s="1">
        <v>4.5916999340057369</v>
      </c>
      <c r="J246" s="1">
        <v>4.8817404462876217</v>
      </c>
      <c r="K246" s="1">
        <v>4.772380931036813</v>
      </c>
      <c r="L246" s="1">
        <v>4.7484375275671482</v>
      </c>
      <c r="M246" s="1">
        <v>4.6351190464837213</v>
      </c>
      <c r="N246" s="1">
        <v>4.7486044576723279</v>
      </c>
      <c r="O246" s="1"/>
    </row>
    <row r="247" spans="2:15" x14ac:dyDescent="0.3">
      <c r="B247">
        <v>10</v>
      </c>
      <c r="C247">
        <v>2018</v>
      </c>
      <c r="D247" t="s">
        <v>306</v>
      </c>
      <c r="E247" s="1">
        <v>4.6767512553839516</v>
      </c>
      <c r="F247" s="1">
        <v>4.6453846509640035</v>
      </c>
      <c r="G247" s="1">
        <v>4.5860645201898391</v>
      </c>
      <c r="H247" s="1">
        <v>4.6537500222524004</v>
      </c>
      <c r="I247" s="1">
        <v>4.5235000371932985</v>
      </c>
      <c r="J247" s="1">
        <v>4.8172861270848273</v>
      </c>
      <c r="K247" s="1">
        <v>4.7465060073209093</v>
      </c>
      <c r="L247" s="1">
        <v>4.6799999885261059</v>
      </c>
      <c r="M247" s="1">
        <v>4.5696428616841631</v>
      </c>
      <c r="N247" s="1">
        <v>4.6881841640669384</v>
      </c>
      <c r="O247" s="1"/>
    </row>
    <row r="248" spans="2:15" x14ac:dyDescent="0.3">
      <c r="B248">
        <v>11</v>
      </c>
      <c r="C248">
        <v>2018</v>
      </c>
      <c r="D248" t="s">
        <v>306</v>
      </c>
      <c r="E248" s="1">
        <v>4.4832800006866451</v>
      </c>
      <c r="F248" s="1">
        <v>4.4166101843623791</v>
      </c>
      <c r="G248" s="1">
        <v>4.4086500024795532</v>
      </c>
      <c r="H248" s="1">
        <v>4.5802857398986818</v>
      </c>
      <c r="I248" s="1">
        <v>4.3363199996948243</v>
      </c>
      <c r="J248" s="1">
        <v>4.5926797447121483</v>
      </c>
      <c r="K248" s="1">
        <v>4.5164761906578423</v>
      </c>
      <c r="L248" s="1">
        <v>4.4062420091811259</v>
      </c>
      <c r="M248" s="1">
        <v>4.3811650044709731</v>
      </c>
      <c r="N248" s="1">
        <v>4.4814400510027834</v>
      </c>
      <c r="O248" s="1"/>
    </row>
    <row r="249" spans="2:15" x14ac:dyDescent="0.3">
      <c r="B249">
        <v>12</v>
      </c>
      <c r="C249">
        <v>2018</v>
      </c>
      <c r="D249" t="s">
        <v>306</v>
      </c>
      <c r="E249" s="1">
        <v>4.6100000099814622</v>
      </c>
      <c r="F249" s="1">
        <v>4.6407142877578735</v>
      </c>
      <c r="G249" s="1">
        <v>4.6049999788209988</v>
      </c>
      <c r="H249" s="1">
        <v>4.7121428251266479</v>
      </c>
      <c r="I249" s="1">
        <v>4.5429000329971316</v>
      </c>
      <c r="J249" s="1">
        <v>4.7233623007069463</v>
      </c>
      <c r="K249" s="1">
        <v>4.7170370537557718</v>
      </c>
      <c r="L249" s="1">
        <v>4.5412179629007978</v>
      </c>
      <c r="M249" s="1">
        <v>4.563764740439022</v>
      </c>
      <c r="N249" s="1">
        <v>4.6352253768201264</v>
      </c>
      <c r="O249" s="1"/>
    </row>
    <row r="250" spans="2:15" x14ac:dyDescent="0.3">
      <c r="B250">
        <v>1</v>
      </c>
      <c r="C250">
        <v>2019</v>
      </c>
      <c r="D250" t="s">
        <v>306</v>
      </c>
      <c r="E250" s="1">
        <v>4.6629554694480744</v>
      </c>
      <c r="F250" s="1">
        <v>4.6700000149863108</v>
      </c>
      <c r="G250" s="1">
        <v>4.6550754039131812</v>
      </c>
      <c r="H250" s="1">
        <v>4.7723529899821564</v>
      </c>
      <c r="I250" s="1">
        <v>4.5946666598320007</v>
      </c>
      <c r="J250" s="1">
        <v>4.7532303950565726</v>
      </c>
      <c r="K250" s="1">
        <v>4.8116249978542331</v>
      </c>
      <c r="L250" s="1">
        <v>4.5555696336528921</v>
      </c>
      <c r="M250" s="1">
        <v>4.604653457603832</v>
      </c>
      <c r="N250" s="1">
        <v>4.6779860179741064</v>
      </c>
      <c r="O250" s="1"/>
    </row>
    <row r="251" spans="2:15" x14ac:dyDescent="0.3">
      <c r="B251">
        <v>2</v>
      </c>
      <c r="C251">
        <v>2019</v>
      </c>
      <c r="D251" t="s">
        <v>306</v>
      </c>
      <c r="E251" s="1">
        <v>4.4274242357774218</v>
      </c>
      <c r="F251" s="1">
        <v>4.4246428396020621</v>
      </c>
      <c r="G251" s="1">
        <v>4.4253124877810475</v>
      </c>
      <c r="H251" s="1">
        <v>4.5832143170492987</v>
      </c>
      <c r="I251" s="1">
        <v>4.3405999755859375</v>
      </c>
      <c r="J251" s="1">
        <v>4.5238842629204115</v>
      </c>
      <c r="K251" s="1">
        <v>4.5972151877004892</v>
      </c>
      <c r="L251" s="1">
        <v>4.301151074951501</v>
      </c>
      <c r="M251" s="1">
        <v>4.3355555681534756</v>
      </c>
      <c r="N251" s="1">
        <v>4.4428903504067483</v>
      </c>
      <c r="O251" s="1"/>
    </row>
    <row r="252" spans="2:15" x14ac:dyDescent="0.3">
      <c r="B252">
        <v>3</v>
      </c>
      <c r="C252">
        <v>2019</v>
      </c>
      <c r="D252" t="s">
        <v>306</v>
      </c>
      <c r="E252" s="1">
        <v>4.1309000086784362</v>
      </c>
      <c r="F252" s="1">
        <v>4.2059999726035375</v>
      </c>
      <c r="G252" s="1">
        <v>4.1364999651908878</v>
      </c>
      <c r="H252" s="1">
        <v>4.3185714483261108</v>
      </c>
      <c r="I252" s="1">
        <v>4.0531000375747679</v>
      </c>
      <c r="J252" s="1">
        <v>4.236116193485552</v>
      </c>
      <c r="K252" s="1">
        <v>4.2882143088749478</v>
      </c>
      <c r="L252" s="1">
        <v>4.0283464859789753</v>
      </c>
      <c r="M252" s="1">
        <v>4.0426190296808882</v>
      </c>
      <c r="N252" s="1">
        <v>4.1563776810281778</v>
      </c>
      <c r="O252" s="1"/>
    </row>
    <row r="253" spans="2:15" x14ac:dyDescent="0.3">
      <c r="B253">
        <v>4</v>
      </c>
      <c r="C253">
        <v>2019</v>
      </c>
      <c r="D253" t="s">
        <v>306</v>
      </c>
      <c r="E253" s="1">
        <v>3.9985930021084735</v>
      </c>
      <c r="F253" s="1">
        <v>4.0967857369354794</v>
      </c>
      <c r="G253" s="1">
        <v>4.0056875199079514</v>
      </c>
      <c r="H253" s="1">
        <v>4.1585714561598639</v>
      </c>
      <c r="I253" s="1">
        <v>3.8758000278472902</v>
      </c>
      <c r="J253" s="1">
        <v>4.0660784611848886</v>
      </c>
      <c r="K253" s="1">
        <v>4.1240476540156772</v>
      </c>
      <c r="L253" s="1">
        <v>3.8442857246550304</v>
      </c>
      <c r="M253" s="1">
        <v>3.8614285758563449</v>
      </c>
      <c r="N253" s="1">
        <v>4.0006867928720595</v>
      </c>
      <c r="O253" s="1"/>
    </row>
    <row r="254" spans="2:15" x14ac:dyDescent="0.3">
      <c r="B254">
        <v>5</v>
      </c>
      <c r="C254">
        <v>2019</v>
      </c>
      <c r="D254" t="s">
        <v>306</v>
      </c>
      <c r="E254" s="1">
        <v>3.8542682979165055</v>
      </c>
      <c r="F254" s="1">
        <v>3.9780597330918952</v>
      </c>
      <c r="G254" s="1">
        <v>3.8798500180244444</v>
      </c>
      <c r="H254" s="1">
        <v>3.9864705801010132</v>
      </c>
      <c r="I254" s="1">
        <v>3.780967729706918</v>
      </c>
      <c r="J254" s="1">
        <v>3.9338591926306199</v>
      </c>
      <c r="K254" s="1">
        <v>4.0071428389776322</v>
      </c>
      <c r="L254" s="1">
        <v>3.7401459756558828</v>
      </c>
      <c r="M254" s="1">
        <v>3.7695238090696788</v>
      </c>
      <c r="N254" s="1">
        <v>3.8774335589442219</v>
      </c>
      <c r="O254" s="1"/>
    </row>
    <row r="255" spans="2:15" x14ac:dyDescent="0.3">
      <c r="B255">
        <v>6</v>
      </c>
      <c r="C255">
        <v>2019</v>
      </c>
      <c r="D255" t="s">
        <v>307</v>
      </c>
      <c r="E255" s="1">
        <v>4.252408422100606</v>
      </c>
      <c r="F255" s="1">
        <v>4.3824489554580381</v>
      </c>
      <c r="G255" s="1">
        <v>4.2245637906477755</v>
      </c>
      <c r="H255" s="1">
        <v>4.4203226335587038</v>
      </c>
      <c r="I255" s="1">
        <v>4.1882828606499567</v>
      </c>
      <c r="J255" s="1">
        <v>4.376169011290644</v>
      </c>
      <c r="K255" s="1">
        <v>4.4422618945439654</v>
      </c>
      <c r="L255" s="1">
        <v>4.2270676892502861</v>
      </c>
      <c r="M255" s="1">
        <v>4.2036585720573987</v>
      </c>
      <c r="N255" s="1">
        <v>4.2980989094788669</v>
      </c>
      <c r="O255" s="1"/>
    </row>
    <row r="256" spans="2:15" x14ac:dyDescent="0.3">
      <c r="B256">
        <v>7</v>
      </c>
      <c r="C256">
        <v>2019</v>
      </c>
      <c r="D256" t="s">
        <v>307</v>
      </c>
      <c r="E256" s="1">
        <v>4.0044117978974887</v>
      </c>
      <c r="F256" s="1">
        <v>4.1631884194802549</v>
      </c>
      <c r="G256" s="1">
        <v>3.9765990191909868</v>
      </c>
      <c r="H256" s="1">
        <v>4.115384615384615</v>
      </c>
      <c r="I256" s="1">
        <v>3.8204000263214111</v>
      </c>
      <c r="J256" s="1">
        <v>4.1353266376945843</v>
      </c>
      <c r="K256" s="1">
        <v>4.1885436970053371</v>
      </c>
      <c r="L256" s="1">
        <v>3.962200028101603</v>
      </c>
      <c r="M256" s="1">
        <v>3.8419047855195547</v>
      </c>
      <c r="N256" s="1">
        <v>4.0292158468164132</v>
      </c>
      <c r="O256" s="1"/>
    </row>
    <row r="257" spans="2:16" x14ac:dyDescent="0.3">
      <c r="B257">
        <v>8</v>
      </c>
      <c r="C257">
        <v>2019</v>
      </c>
      <c r="D257" t="s">
        <v>307</v>
      </c>
      <c r="E257" s="1">
        <v>3.5787499882280827</v>
      </c>
      <c r="F257" s="1">
        <v>3.7567857205867767</v>
      </c>
      <c r="G257" s="1">
        <v>3.5413124933838844</v>
      </c>
      <c r="H257" s="1">
        <v>3.7103333632151285</v>
      </c>
      <c r="I257" s="1">
        <v>3.3485000157356262</v>
      </c>
      <c r="J257" s="1">
        <v>3.7136336590076708</v>
      </c>
      <c r="K257" s="1">
        <v>3.7788095644542148</v>
      </c>
      <c r="L257" s="1">
        <v>3.5381617861635544</v>
      </c>
      <c r="M257" s="1">
        <v>3.3916666365805126</v>
      </c>
      <c r="N257" s="1">
        <v>3.6003574568160035</v>
      </c>
      <c r="O257" s="1"/>
    </row>
    <row r="258" spans="2:16" x14ac:dyDescent="0.3">
      <c r="B258">
        <v>9</v>
      </c>
      <c r="C258">
        <v>2019</v>
      </c>
      <c r="D258" t="s">
        <v>307</v>
      </c>
      <c r="E258" s="1">
        <v>3.5123888810475665</v>
      </c>
      <c r="F258" s="1">
        <v>3.7032142835003987</v>
      </c>
      <c r="G258" s="1">
        <v>3.4664052311891043</v>
      </c>
      <c r="H258" s="1">
        <v>3.6069230758226833</v>
      </c>
      <c r="I258" s="1">
        <v>3.2922999954223631</v>
      </c>
      <c r="J258" s="1">
        <v>3.6626204553856909</v>
      </c>
      <c r="K258" s="1">
        <v>3.7336904520080205</v>
      </c>
      <c r="L258" s="1">
        <v>3.5663964061049729</v>
      </c>
      <c r="M258" s="1">
        <v>3.3267088721070111</v>
      </c>
      <c r="N258" s="1">
        <v>3.5515432555584052</v>
      </c>
      <c r="O258" s="1"/>
      <c r="P258" s="1"/>
    </row>
    <row r="259" spans="2:16" x14ac:dyDescent="0.3">
      <c r="B259">
        <v>10</v>
      </c>
      <c r="C259">
        <v>2019</v>
      </c>
      <c r="D259" t="s">
        <v>307</v>
      </c>
      <c r="E259" s="1">
        <v>3.7685355731134136</v>
      </c>
      <c r="F259" s="1">
        <v>3.9157143184116907</v>
      </c>
      <c r="G259" s="1">
        <v>3.7330526364477059</v>
      </c>
      <c r="H259" s="1">
        <v>3.9188571725572858</v>
      </c>
      <c r="I259" s="1">
        <v>3.4843199939727785</v>
      </c>
      <c r="J259" s="1">
        <v>3.873223545411054</v>
      </c>
      <c r="K259" s="1">
        <v>3.9444762456984748</v>
      </c>
      <c r="L259" s="1">
        <v>3.6885246084036072</v>
      </c>
      <c r="M259" s="1">
        <v>3.5333962283044493</v>
      </c>
      <c r="N259" s="1">
        <v>3.7662990673953045</v>
      </c>
      <c r="O259" s="1"/>
    </row>
    <row r="260" spans="2:16" x14ac:dyDescent="0.3">
      <c r="B260">
        <v>11</v>
      </c>
      <c r="C260">
        <v>2019</v>
      </c>
      <c r="D260" t="s">
        <v>307</v>
      </c>
      <c r="E260" s="1">
        <v>3.8885416847964129</v>
      </c>
      <c r="F260" s="1">
        <v>4.0123214934553415</v>
      </c>
      <c r="G260" s="1">
        <v>3.895263185626582</v>
      </c>
      <c r="H260" s="1">
        <v>4.0107142925262451</v>
      </c>
      <c r="I260" s="1">
        <v>3.5880999946594239</v>
      </c>
      <c r="J260" s="1">
        <v>4.0057783976079291</v>
      </c>
      <c r="K260" s="1">
        <v>4.0463095761480785</v>
      </c>
      <c r="L260" s="1">
        <v>3.8213855387216591</v>
      </c>
      <c r="M260" s="1">
        <v>3.6264285303297497</v>
      </c>
      <c r="N260" s="1">
        <v>3.8932554585428414</v>
      </c>
      <c r="O260" s="1"/>
    </row>
    <row r="261" spans="2:16" x14ac:dyDescent="0.3">
      <c r="B261">
        <v>12</v>
      </c>
      <c r="C261">
        <v>2019</v>
      </c>
      <c r="D261" t="s">
        <v>307</v>
      </c>
      <c r="E261" s="1">
        <v>4.0999476610053893</v>
      </c>
      <c r="F261" s="1">
        <v>4.1933928600379398</v>
      </c>
      <c r="G261" s="1">
        <v>4.0714473787106966</v>
      </c>
      <c r="H261" s="1">
        <v>4.1784615424963141</v>
      </c>
      <c r="I261" s="1">
        <v>3.865757602633852</v>
      </c>
      <c r="J261" s="1">
        <v>4.2129445993517995</v>
      </c>
      <c r="K261" s="1">
        <v>4.2526190309297469</v>
      </c>
      <c r="L261" s="1">
        <v>4.0210843114967805</v>
      </c>
      <c r="M261" s="1">
        <v>3.9078750163316727</v>
      </c>
      <c r="N261" s="1">
        <v>4.1084111338243883</v>
      </c>
      <c r="O261" s="1"/>
    </row>
    <row r="262" spans="2:16" x14ac:dyDescent="0.3">
      <c r="B262">
        <v>1</v>
      </c>
      <c r="C262">
        <v>2020</v>
      </c>
      <c r="D262" t="s">
        <v>307</v>
      </c>
      <c r="E262" s="1">
        <v>4.4735146426755517</v>
      </c>
      <c r="F262" s="1">
        <v>4.5891428811209538</v>
      </c>
      <c r="G262" s="1">
        <v>4.4683684273769977</v>
      </c>
      <c r="H262" s="1">
        <v>4.5497143064226426</v>
      </c>
      <c r="I262" s="1">
        <v>4.244085998945339</v>
      </c>
      <c r="J262" s="1">
        <v>4.550722611256135</v>
      </c>
      <c r="K262" s="1">
        <v>4.5998095149085634</v>
      </c>
      <c r="L262" s="1">
        <v>4.3758928435189386</v>
      </c>
      <c r="M262" s="1">
        <v>4.267499956819746</v>
      </c>
      <c r="N262" s="1">
        <v>4.4802527849559004</v>
      </c>
      <c r="O262" s="1"/>
    </row>
    <row r="263" spans="2:16" x14ac:dyDescent="0.3">
      <c r="B263">
        <v>2</v>
      </c>
      <c r="C263">
        <v>2020</v>
      </c>
      <c r="D263" t="s">
        <v>307</v>
      </c>
      <c r="E263" s="1">
        <v>4.3932105102037129</v>
      </c>
      <c r="F263" s="1">
        <v>4.4985713703291754</v>
      </c>
      <c r="G263" s="1">
        <v>4.3964473667897677</v>
      </c>
      <c r="H263" s="1">
        <v>4.4795832435290022</v>
      </c>
      <c r="I263" s="1">
        <v>4.1185999894142151</v>
      </c>
      <c r="J263" s="1">
        <v>4.4493600222269691</v>
      </c>
      <c r="K263" s="1">
        <v>4.486666713442121</v>
      </c>
      <c r="L263" s="1">
        <v>4.2885087707586456</v>
      </c>
      <c r="M263" s="1">
        <v>4.1389999777078632</v>
      </c>
      <c r="N263" s="1">
        <v>4.374178723883122</v>
      </c>
      <c r="O263" s="1"/>
    </row>
    <row r="264" spans="2:16" x14ac:dyDescent="0.3">
      <c r="B264">
        <v>3</v>
      </c>
      <c r="C264">
        <v>2020</v>
      </c>
      <c r="D264" t="s">
        <v>307</v>
      </c>
      <c r="E264" s="1">
        <v>4.2903645845750971</v>
      </c>
      <c r="F264" s="1">
        <v>4.3791071346827914</v>
      </c>
      <c r="G264" s="1">
        <v>4.2465132129819771</v>
      </c>
      <c r="H264" s="1">
        <v>4.3854166766007738</v>
      </c>
      <c r="I264" s="1">
        <v>3.9814000225067137</v>
      </c>
      <c r="J264" s="1">
        <v>4.3389080906736437</v>
      </c>
      <c r="K264" s="1">
        <v>4.3665060882108762</v>
      </c>
      <c r="L264" s="1">
        <v>4.1510869860649109</v>
      </c>
      <c r="M264" s="1">
        <v>4.0073750227689739</v>
      </c>
      <c r="N264" s="1">
        <v>4.2526087276472282</v>
      </c>
      <c r="O264" s="1"/>
    </row>
    <row r="265" spans="2:16" x14ac:dyDescent="0.3">
      <c r="B265">
        <v>4</v>
      </c>
      <c r="C265">
        <v>2020</v>
      </c>
      <c r="D265" t="s">
        <v>307</v>
      </c>
      <c r="E265" s="1">
        <v>4.4806666443745291</v>
      </c>
      <c r="F265" s="1">
        <v>4.5814062431454659</v>
      </c>
      <c r="G265" s="1">
        <v>4.4299999939767938</v>
      </c>
      <c r="H265" s="1">
        <v>4.5439999961853026</v>
      </c>
      <c r="I265" s="1">
        <v>4.1672000236511231</v>
      </c>
      <c r="J265" s="1">
        <v>4.5283218394750833</v>
      </c>
      <c r="K265" s="1">
        <v>4.5634285745166601</v>
      </c>
      <c r="L265" s="1">
        <v>4.358598125315158</v>
      </c>
      <c r="M265" s="1">
        <v>4.1970000267028809</v>
      </c>
      <c r="N265" s="1">
        <v>4.4427174683700441</v>
      </c>
      <c r="O265" s="1"/>
    </row>
    <row r="266" spans="2:16" x14ac:dyDescent="0.3">
      <c r="B266">
        <v>5</v>
      </c>
      <c r="C266">
        <v>2020</v>
      </c>
      <c r="D266" t="s">
        <v>307</v>
      </c>
      <c r="E266" s="1">
        <v>4.3041146000226336</v>
      </c>
      <c r="F266" s="1">
        <v>4.3255357316562106</v>
      </c>
      <c r="G266" s="1">
        <v>4.2074999966119462</v>
      </c>
      <c r="H266" s="1">
        <v>4.2754998445510868</v>
      </c>
      <c r="I266" s="1">
        <v>3.9950000619888306</v>
      </c>
      <c r="J266" s="1">
        <v>4.353467055924642</v>
      </c>
      <c r="K266" s="1">
        <v>4.3586905513490946</v>
      </c>
      <c r="L266" s="1">
        <v>4.1956097614474412</v>
      </c>
      <c r="M266" s="1">
        <v>4.0277500629425047</v>
      </c>
      <c r="N266" s="1">
        <v>4.2555336511723132</v>
      </c>
      <c r="O266" s="1"/>
    </row>
    <row r="267" spans="2:16" x14ac:dyDescent="0.3">
      <c r="B267">
        <v>6</v>
      </c>
      <c r="C267">
        <v>2020</v>
      </c>
      <c r="D267" t="s">
        <v>308</v>
      </c>
      <c r="E267" s="1">
        <v>4.1951595925270242</v>
      </c>
      <c r="F267" s="1">
        <v>4.22365384376966</v>
      </c>
      <c r="G267" s="1">
        <v>4.1110417594512301</v>
      </c>
      <c r="H267" s="1">
        <v>4.181666711966197</v>
      </c>
      <c r="I267" s="1">
        <v>3.8937000346183779</v>
      </c>
      <c r="J267" s="1">
        <v>4.2022021137988625</v>
      </c>
      <c r="K267" s="1">
        <v>4.2520238047554377</v>
      </c>
      <c r="L267" s="1">
        <v>4.1142017400565267</v>
      </c>
      <c r="M267" s="1">
        <v>3.9536250442266465</v>
      </c>
      <c r="N267" s="1">
        <v>4.1420051379029594</v>
      </c>
      <c r="O267" s="1"/>
    </row>
    <row r="268" spans="2:16" x14ac:dyDescent="0.3">
      <c r="B268">
        <v>7</v>
      </c>
      <c r="C268">
        <v>2020</v>
      </c>
      <c r="D268" t="s">
        <v>308</v>
      </c>
      <c r="E268" s="1">
        <v>4.2630327891130912</v>
      </c>
      <c r="F268" s="1">
        <v>4.2850724475971163</v>
      </c>
      <c r="G268" s="1">
        <v>4.1831521508486373</v>
      </c>
      <c r="H268" s="1">
        <v>4.2406451317571827</v>
      </c>
      <c r="I268" s="1">
        <v>4.0857599983215334</v>
      </c>
      <c r="J268" s="1">
        <v>4.2253117704501602</v>
      </c>
      <c r="K268" s="1">
        <v>4.3039999689374655</v>
      </c>
      <c r="L268" s="1">
        <v>4.2379674485059287</v>
      </c>
      <c r="M268" s="1">
        <v>4.1627999830245974</v>
      </c>
      <c r="N268" s="1">
        <v>4.2197736788335583</v>
      </c>
      <c r="O268" s="1"/>
    </row>
    <row r="269" spans="2:16" x14ac:dyDescent="0.3">
      <c r="B269">
        <v>8</v>
      </c>
      <c r="C269">
        <v>2020</v>
      </c>
      <c r="D269" t="s">
        <v>308</v>
      </c>
      <c r="E269" s="1">
        <v>4.1047867237109141</v>
      </c>
      <c r="F269" s="1">
        <v>4.1133929065295627</v>
      </c>
      <c r="G269" s="1">
        <v>4.002364865831427</v>
      </c>
      <c r="H269" s="1">
        <v>4.0916666984558105</v>
      </c>
      <c r="I269" s="1">
        <v>3.8540625274181366</v>
      </c>
      <c r="J269" s="1">
        <v>4.0516761703924695</v>
      </c>
      <c r="K269" s="1">
        <v>4.1358333116485957</v>
      </c>
      <c r="L269" s="1">
        <v>4.0455000430345534</v>
      </c>
      <c r="M269" s="1">
        <v>3.9269231038215833</v>
      </c>
      <c r="N269" s="1">
        <v>4.0388899018109221</v>
      </c>
      <c r="O269" s="1"/>
    </row>
    <row r="270" spans="2:16" x14ac:dyDescent="0.3">
      <c r="B270">
        <v>9</v>
      </c>
      <c r="C270">
        <v>2020</v>
      </c>
      <c r="D270" t="s">
        <v>308</v>
      </c>
      <c r="E270" s="1">
        <v>4.5119999885559086</v>
      </c>
      <c r="F270" s="1">
        <v>4.5190769488994889</v>
      </c>
      <c r="G270" s="1">
        <v>4.433967359687971</v>
      </c>
      <c r="H270" s="1">
        <v>4.5568964727993668</v>
      </c>
      <c r="I270" s="1">
        <v>4.3610833406448366</v>
      </c>
      <c r="J270" s="1">
        <v>4.5091176216418924</v>
      </c>
      <c r="K270" s="1">
        <v>4.6166666575840543</v>
      </c>
      <c r="L270" s="1">
        <v>4.5321848572803143</v>
      </c>
      <c r="M270" s="1">
        <v>4.4408823368596098</v>
      </c>
      <c r="N270" s="1">
        <v>4.4939412827428447</v>
      </c>
      <c r="O270" s="1"/>
      <c r="P270" s="1"/>
    </row>
    <row r="271" spans="2:16" x14ac:dyDescent="0.3">
      <c r="B271">
        <v>10</v>
      </c>
      <c r="C271">
        <v>2020</v>
      </c>
      <c r="D271" t="s">
        <v>308</v>
      </c>
      <c r="E271" s="1">
        <v>5.1297641610199554</v>
      </c>
      <c r="F271" s="1">
        <v>5.1346153937853298</v>
      </c>
      <c r="G271" s="1">
        <v>5.0604053832389209</v>
      </c>
      <c r="H271" s="1">
        <v>5.1672222084469261</v>
      </c>
      <c r="I271" s="1">
        <v>5.0033333698908491</v>
      </c>
      <c r="J271" s="1">
        <v>5.1388122113370107</v>
      </c>
      <c r="K271" s="1">
        <v>5.2486905427206132</v>
      </c>
      <c r="L271" s="1">
        <v>5.12798398540866</v>
      </c>
      <c r="M271" s="1">
        <v>5.070238085020156</v>
      </c>
      <c r="N271" s="1">
        <v>5.1183813915414325</v>
      </c>
      <c r="O271" s="1"/>
    </row>
    <row r="272" spans="2:16" x14ac:dyDescent="0.3">
      <c r="B272">
        <v>11</v>
      </c>
      <c r="C272">
        <v>2020</v>
      </c>
      <c r="D272" t="s">
        <v>308</v>
      </c>
      <c r="E272" s="1">
        <v>5.2155188524498133</v>
      </c>
      <c r="F272" s="1">
        <v>5.2336538571577806</v>
      </c>
      <c r="G272" s="1">
        <v>5.1637161744607463</v>
      </c>
      <c r="H272" s="1">
        <v>5.2224999904632572</v>
      </c>
      <c r="I272" s="1">
        <v>5.0885416517655058</v>
      </c>
      <c r="J272" s="1">
        <v>5.2329333089192707</v>
      </c>
      <c r="K272" s="1">
        <v>5.3358333110809326</v>
      </c>
      <c r="L272" s="1">
        <v>5.2388982732417224</v>
      </c>
      <c r="M272" s="1">
        <v>5.1504818675029709</v>
      </c>
      <c r="N272" s="1">
        <v>5.2114982910027807</v>
      </c>
      <c r="O272" s="1"/>
    </row>
    <row r="273" spans="2:15" x14ac:dyDescent="0.3">
      <c r="B273">
        <v>12</v>
      </c>
      <c r="C273">
        <v>2020</v>
      </c>
      <c r="D273" t="s">
        <v>308</v>
      </c>
      <c r="E273" s="1">
        <v>5.3811320646753851</v>
      </c>
      <c r="F273" s="1">
        <v>5.3871874809265137</v>
      </c>
      <c r="G273" s="1">
        <v>5.3175135071213182</v>
      </c>
      <c r="H273" s="1">
        <v>5.3407692359043999</v>
      </c>
      <c r="I273" s="1">
        <v>5.2703333576520288</v>
      </c>
      <c r="J273" s="1">
        <v>5.4058620703631437</v>
      </c>
      <c r="K273" s="1">
        <v>5.5269523484366276</v>
      </c>
      <c r="L273" s="1">
        <v>5.4191712885271777</v>
      </c>
      <c r="M273" s="1">
        <v>5.3279411699257642</v>
      </c>
      <c r="N273" s="1">
        <v>5.3827976174455472</v>
      </c>
      <c r="O273" s="1"/>
    </row>
    <row r="274" spans="2:15" x14ac:dyDescent="0.3">
      <c r="B274">
        <v>1</v>
      </c>
      <c r="C274">
        <v>2021</v>
      </c>
      <c r="D274" t="s">
        <v>308</v>
      </c>
      <c r="E274" s="1">
        <v>5.9281603547762023</v>
      </c>
      <c r="F274" s="1">
        <v>5.9388461479773884</v>
      </c>
      <c r="G274" s="1">
        <v>5.8686486450401514</v>
      </c>
      <c r="H274" s="1">
        <v>5.9965384373298054</v>
      </c>
      <c r="I274" s="1">
        <v>5.81541666885217</v>
      </c>
      <c r="J274" s="1">
        <v>5.954016875684931</v>
      </c>
      <c r="K274" s="1">
        <v>6.0819276959063062</v>
      </c>
      <c r="L274" s="1">
        <v>5.9409999807675682</v>
      </c>
      <c r="M274" s="1">
        <v>5.8744155214978502</v>
      </c>
      <c r="N274" s="1">
        <v>5.9299316182095776</v>
      </c>
      <c r="O274" s="1"/>
    </row>
    <row r="275" spans="2:15" x14ac:dyDescent="0.3">
      <c r="B275">
        <v>2</v>
      </c>
      <c r="C275">
        <v>2021</v>
      </c>
      <c r="D275" t="s">
        <v>308</v>
      </c>
      <c r="E275" s="1">
        <v>5.9913829844048685</v>
      </c>
      <c r="F275" s="1">
        <v>6.0195918569759446</v>
      </c>
      <c r="G275" s="1">
        <v>5.9785714149475098</v>
      </c>
      <c r="H275" s="1">
        <v>6.0731999778747561</v>
      </c>
      <c r="I275" s="1">
        <v>5.877777809566922</v>
      </c>
      <c r="J275" s="1">
        <v>6.0093538431020885</v>
      </c>
      <c r="K275" s="1">
        <v>6.1285714174245856</v>
      </c>
      <c r="L275" s="1">
        <v>6.0433944999624831</v>
      </c>
      <c r="M275" s="1">
        <v>5.9377921773241713</v>
      </c>
      <c r="N275" s="1">
        <v>6.0001863922232905</v>
      </c>
      <c r="O275" s="1"/>
    </row>
    <row r="276" spans="2:15" x14ac:dyDescent="0.3">
      <c r="B276">
        <v>3</v>
      </c>
      <c r="C276">
        <v>2021</v>
      </c>
      <c r="D276" t="s">
        <v>308</v>
      </c>
      <c r="E276" s="1">
        <v>5.6477333704630537</v>
      </c>
      <c r="F276" s="1">
        <v>5.6945000569025677</v>
      </c>
      <c r="G276" s="1">
        <v>5.6522785138480272</v>
      </c>
      <c r="H276" s="1">
        <v>5.7448386838359218</v>
      </c>
      <c r="I276" s="1">
        <v>5.5884545542977069</v>
      </c>
      <c r="J276" s="1">
        <v>5.679621656520947</v>
      </c>
      <c r="K276" s="1">
        <v>5.7864210229170947</v>
      </c>
      <c r="L276" s="1">
        <v>5.7051111963060164</v>
      </c>
      <c r="M276" s="1">
        <v>5.6411999988555905</v>
      </c>
      <c r="N276" s="1">
        <v>5.6727180986018197</v>
      </c>
      <c r="O276" s="1"/>
    </row>
    <row r="277" spans="2:15" x14ac:dyDescent="0.3">
      <c r="B277">
        <v>4</v>
      </c>
      <c r="C277">
        <v>2021</v>
      </c>
      <c r="D277" t="s">
        <v>308</v>
      </c>
      <c r="E277" s="1">
        <v>5.9553072972004637</v>
      </c>
      <c r="F277" s="1">
        <v>6.0439583659172058</v>
      </c>
      <c r="G277" s="1">
        <v>5.9991935530016498</v>
      </c>
      <c r="H277" s="1">
        <v>6.0133334000905352</v>
      </c>
      <c r="I277" s="1">
        <v>5.8478409051895142</v>
      </c>
      <c r="J277" s="1">
        <v>5.9450170709004579</v>
      </c>
      <c r="K277" s="1">
        <v>6.0381690213378043</v>
      </c>
      <c r="L277" s="1">
        <v>5.9686792481620357</v>
      </c>
      <c r="M277" s="1">
        <v>5.9033750116825106</v>
      </c>
      <c r="N277" s="1">
        <v>5.9570483841288828</v>
      </c>
      <c r="O277" s="1"/>
    </row>
    <row r="278" spans="2:15" x14ac:dyDescent="0.3">
      <c r="B278">
        <v>5</v>
      </c>
      <c r="C278">
        <v>2021</v>
      </c>
      <c r="D278" t="s">
        <v>308</v>
      </c>
      <c r="E278" s="1">
        <v>6.3713714163643971</v>
      </c>
      <c r="F278" s="1">
        <v>6.455961511685298</v>
      </c>
      <c r="G278" s="1">
        <v>6.3854838648150043</v>
      </c>
      <c r="H278" s="1">
        <v>6.4299999750577488</v>
      </c>
      <c r="I278" s="1">
        <v>6.1805681803009724</v>
      </c>
      <c r="J278" s="1">
        <v>6.3598586240842572</v>
      </c>
      <c r="K278" s="1">
        <v>6.4773684049907487</v>
      </c>
      <c r="L278" s="1">
        <v>6.4037962842870639</v>
      </c>
      <c r="M278" s="1">
        <v>6.2579999804496769</v>
      </c>
      <c r="N278" s="1">
        <v>6.3616007721942402</v>
      </c>
      <c r="O278" s="1"/>
    </row>
    <row r="279" spans="2:15" x14ac:dyDescent="0.3">
      <c r="B279">
        <v>6</v>
      </c>
      <c r="C279">
        <v>2021</v>
      </c>
      <c r="D279" t="s">
        <v>309</v>
      </c>
      <c r="E279" s="1">
        <v>5.973238100324358</v>
      </c>
      <c r="F279" s="1">
        <v>6.053214243480137</v>
      </c>
      <c r="G279" s="1">
        <v>5.9115199813842771</v>
      </c>
      <c r="H279" s="1">
        <v>6.1032142639160156</v>
      </c>
      <c r="I279" s="1">
        <v>5.872523379103046</v>
      </c>
      <c r="J279" s="1">
        <v>6.0520304459605727</v>
      </c>
      <c r="K279" s="1">
        <v>6.023684185429623</v>
      </c>
      <c r="L279" s="1">
        <v>6.1354729613742309</v>
      </c>
      <c r="M279" s="1">
        <v>5.964606761932373</v>
      </c>
      <c r="N279" s="1">
        <v>6.0121405676911817</v>
      </c>
      <c r="O279" s="1"/>
    </row>
    <row r="280" spans="2:15" x14ac:dyDescent="0.3">
      <c r="B280">
        <v>7</v>
      </c>
      <c r="C280">
        <v>2021</v>
      </c>
      <c r="D280" t="s">
        <v>309</v>
      </c>
      <c r="E280" s="1">
        <v>6.0255882627823771</v>
      </c>
      <c r="F280" s="1">
        <v>6.1207692348040066</v>
      </c>
      <c r="G280" s="1">
        <v>6.0601666768391924</v>
      </c>
      <c r="H280" s="1">
        <v>6.2137037206579135</v>
      </c>
      <c r="I280" s="1">
        <v>5.995795445008711</v>
      </c>
      <c r="J280" s="1">
        <v>6.0734797039547486</v>
      </c>
      <c r="K280" s="1">
        <v>6.0407894724293758</v>
      </c>
      <c r="L280" s="1">
        <v>6.2205208043257398</v>
      </c>
      <c r="M280" s="1">
        <v>6.0554999947547916</v>
      </c>
      <c r="N280" s="1">
        <v>6.0733432784009338</v>
      </c>
      <c r="O280" s="1"/>
    </row>
    <row r="281" spans="2:15" x14ac:dyDescent="0.3">
      <c r="B281">
        <v>8</v>
      </c>
      <c r="C281">
        <v>2021</v>
      </c>
      <c r="D281" t="s">
        <v>309</v>
      </c>
      <c r="E281" s="1">
        <v>6.7311538427304001</v>
      </c>
      <c r="F281" s="1">
        <v>6.8139215450660853</v>
      </c>
      <c r="G281" s="1">
        <v>6.7441935270063338</v>
      </c>
      <c r="H281" s="1">
        <v>6.9212499459584551</v>
      </c>
      <c r="I281" s="1">
        <v>6.677386397665197</v>
      </c>
      <c r="J281" s="1">
        <v>6.7993485143207959</v>
      </c>
      <c r="K281" s="1">
        <v>6.7578947669581364</v>
      </c>
      <c r="L281" s="1">
        <v>6.9287500083446503</v>
      </c>
      <c r="M281" s="1">
        <v>6.7311249911785129</v>
      </c>
      <c r="N281" s="1">
        <v>6.7786626682547988</v>
      </c>
      <c r="O281" s="1"/>
    </row>
    <row r="282" spans="2:15" x14ac:dyDescent="0.3">
      <c r="B282">
        <v>9</v>
      </c>
      <c r="C282">
        <v>2021</v>
      </c>
      <c r="D282" t="s">
        <v>309</v>
      </c>
      <c r="E282" s="1">
        <v>6.6663959498332845</v>
      </c>
      <c r="F282" s="1">
        <v>6.7153225714160554</v>
      </c>
      <c r="G282" s="1">
        <v>6.6841874867677689</v>
      </c>
      <c r="H282" s="1">
        <v>6.902000029881795</v>
      </c>
      <c r="I282" s="1">
        <v>6.5706363461234352</v>
      </c>
      <c r="J282" s="1">
        <v>6.7104497334313775</v>
      </c>
      <c r="K282" s="1">
        <v>6.6524468533536218</v>
      </c>
      <c r="L282" s="1">
        <v>6.8218399963378911</v>
      </c>
      <c r="M282" s="1">
        <v>6.6244000387191768</v>
      </c>
      <c r="N282" s="1">
        <v>6.692659239860097</v>
      </c>
    </row>
    <row r="283" spans="2:15" x14ac:dyDescent="0.3">
      <c r="B283">
        <v>10</v>
      </c>
      <c r="C283">
        <v>2021</v>
      </c>
      <c r="D283" t="s">
        <v>309</v>
      </c>
      <c r="E283" s="1">
        <v>7.151392438743688</v>
      </c>
      <c r="F283" s="1">
        <v>7.2026923344685478</v>
      </c>
      <c r="G283" s="1">
        <v>7.1654687784612179</v>
      </c>
      <c r="H283" s="1">
        <v>7.396249969800313</v>
      </c>
      <c r="I283" s="1">
        <v>7.0371590798551384</v>
      </c>
      <c r="J283" s="1">
        <v>7.1713201378044911</v>
      </c>
      <c r="K283" s="1">
        <v>7.1013158246090535</v>
      </c>
      <c r="L283" s="1">
        <v>7.2840000438690184</v>
      </c>
      <c r="M283" s="1">
        <v>7.0603749573230745</v>
      </c>
      <c r="N283" s="1">
        <v>7.1598216194818232</v>
      </c>
    </row>
    <row r="284" spans="2:15" x14ac:dyDescent="0.3">
      <c r="B284">
        <v>11</v>
      </c>
      <c r="C284">
        <v>2021</v>
      </c>
      <c r="D284" t="s">
        <v>309</v>
      </c>
      <c r="E284" s="1">
        <v>7.9414204440333629</v>
      </c>
      <c r="F284" s="1">
        <v>8.0482691526412964</v>
      </c>
      <c r="G284" s="1">
        <v>7.9656818671659986</v>
      </c>
      <c r="H284" s="1">
        <v>8.1287500063578282</v>
      </c>
      <c r="I284" s="1">
        <v>7.8199999386614021</v>
      </c>
      <c r="J284" s="1">
        <v>7.9659225827171687</v>
      </c>
      <c r="K284" s="1">
        <v>7.8825000461779142</v>
      </c>
      <c r="L284" s="1">
        <v>8.0839999628067023</v>
      </c>
      <c r="M284" s="1">
        <v>7.8406249225139621</v>
      </c>
      <c r="N284" s="1">
        <v>7.9531860683197362</v>
      </c>
    </row>
    <row r="285" spans="2:15" x14ac:dyDescent="0.3">
      <c r="B285">
        <v>12</v>
      </c>
      <c r="C285">
        <v>2021</v>
      </c>
      <c r="D285" t="s">
        <v>309</v>
      </c>
      <c r="E285" s="1">
        <v>7.8185571888786054</v>
      </c>
      <c r="F285" s="1">
        <v>7.9120312184095383</v>
      </c>
      <c r="G285" s="1">
        <v>7.8507272807034578</v>
      </c>
      <c r="H285" s="1">
        <v>7.9850000222524011</v>
      </c>
      <c r="I285" s="1">
        <v>7.6946364359422166</v>
      </c>
      <c r="J285" s="1">
        <v>7.8631495878765278</v>
      </c>
      <c r="K285" s="1">
        <v>7.7826315578661465</v>
      </c>
      <c r="L285" s="1">
        <v>7.9759199752807621</v>
      </c>
      <c r="M285" s="1">
        <v>7.7416326853693747</v>
      </c>
      <c r="N285" s="1">
        <v>7.8409062205946665</v>
      </c>
    </row>
    <row r="286" spans="2:15" x14ac:dyDescent="0.3">
      <c r="B286">
        <v>1</v>
      </c>
      <c r="C286">
        <v>2022</v>
      </c>
      <c r="D286" t="s">
        <v>309</v>
      </c>
      <c r="E286" s="1">
        <v>7.5881951285571585</v>
      </c>
      <c r="F286" s="1">
        <v>7.6855769340808573</v>
      </c>
      <c r="G286" s="1">
        <v>7.6346212264263267</v>
      </c>
      <c r="H286" s="1">
        <v>7.7591666579246521</v>
      </c>
      <c r="I286" s="1">
        <v>7.4643181562423706</v>
      </c>
      <c r="J286" s="1">
        <v>7.6438977665032821</v>
      </c>
      <c r="K286" s="1">
        <v>7.5696052375592684</v>
      </c>
      <c r="L286" s="1">
        <v>7.8104839209587347</v>
      </c>
      <c r="M286" s="1">
        <v>7.5251250028610226</v>
      </c>
      <c r="N286" s="1">
        <v>7.6274405911810002</v>
      </c>
    </row>
    <row r="287" spans="2:15" x14ac:dyDescent="0.3">
      <c r="B287">
        <v>2</v>
      </c>
      <c r="C287">
        <v>2022</v>
      </c>
      <c r="D287" t="s">
        <v>309</v>
      </c>
      <c r="E287" s="1">
        <v>7.9748876121606722</v>
      </c>
      <c r="F287" s="1">
        <v>8.0163461336722737</v>
      </c>
      <c r="G287" s="1">
        <v>7.9942519758629986</v>
      </c>
      <c r="H287" s="1">
        <v>8.1029166181882228</v>
      </c>
      <c r="I287" s="1">
        <v>7.7796590490774671</v>
      </c>
      <c r="J287" s="1">
        <v>7.9868106224212143</v>
      </c>
      <c r="K287" s="1">
        <v>7.8653520597538478</v>
      </c>
      <c r="L287" s="1">
        <v>8.0974999809265142</v>
      </c>
      <c r="M287" s="1">
        <v>7.8432499766349792</v>
      </c>
      <c r="N287" s="1">
        <v>7.9631831340061225</v>
      </c>
    </row>
    <row r="288" spans="2:15" x14ac:dyDescent="0.3">
      <c r="B288">
        <v>3</v>
      </c>
      <c r="C288">
        <v>2022</v>
      </c>
      <c r="D288" t="s">
        <v>309</v>
      </c>
      <c r="E288" s="1">
        <v>10.053966936001109</v>
      </c>
      <c r="F288" s="1">
        <v>10.082307668832632</v>
      </c>
      <c r="G288" s="1">
        <v>10.052181827660762</v>
      </c>
      <c r="H288" s="1">
        <v>10.286666774749756</v>
      </c>
      <c r="I288" s="1">
        <v>9.7950908227400344</v>
      </c>
      <c r="J288" s="1">
        <v>10.116295283219277</v>
      </c>
      <c r="K288" s="1">
        <v>10.047023818606423</v>
      </c>
      <c r="L288" s="1">
        <v>10.206639976501465</v>
      </c>
      <c r="M288" s="1">
        <v>9.8470999526977536</v>
      </c>
      <c r="N288" s="1">
        <v>10.054156243801117</v>
      </c>
    </row>
    <row r="289" spans="2:14" x14ac:dyDescent="0.3">
      <c r="B289">
        <v>4</v>
      </c>
      <c r="C289">
        <v>2022</v>
      </c>
      <c r="D289" t="s">
        <v>309</v>
      </c>
      <c r="E289" s="1">
        <v>10.862894786031623</v>
      </c>
      <c r="F289" s="1">
        <v>10.97961530318627</v>
      </c>
      <c r="G289" s="1">
        <v>10.887500011559689</v>
      </c>
      <c r="H289" s="1">
        <v>10.994000005722047</v>
      </c>
      <c r="I289" s="1">
        <v>10.661250006068837</v>
      </c>
      <c r="J289" s="1">
        <v>10.816027873899879</v>
      </c>
      <c r="K289" s="1">
        <v>10.744933268229167</v>
      </c>
      <c r="L289" s="1">
        <v>10.819299983978272</v>
      </c>
      <c r="M289" s="1">
        <v>10.725128198281313</v>
      </c>
      <c r="N289" s="1">
        <v>10.820616438430816</v>
      </c>
    </row>
    <row r="290" spans="2:14" x14ac:dyDescent="0.3">
      <c r="B290">
        <v>5</v>
      </c>
      <c r="C290">
        <v>2022</v>
      </c>
      <c r="D290" t="s">
        <v>309</v>
      </c>
      <c r="E290" s="1">
        <v>11.578930533506016</v>
      </c>
      <c r="F290" s="1">
        <v>11.757749962806702</v>
      </c>
      <c r="G290" s="1">
        <v>11.625378738750111</v>
      </c>
      <c r="H290" s="1">
        <v>11.718333323796591</v>
      </c>
      <c r="I290" s="1">
        <v>11.389204556291753</v>
      </c>
      <c r="J290" s="1">
        <v>11.624148560751333</v>
      </c>
      <c r="K290" s="1">
        <v>11.506184188943161</v>
      </c>
      <c r="L290" s="1">
        <v>11.713870932978969</v>
      </c>
      <c r="M290" s="1">
        <v>11.48999991783729</v>
      </c>
      <c r="N290" s="1">
        <v>11.596473857538024</v>
      </c>
    </row>
    <row r="291" spans="2:14" x14ac:dyDescent="0.3">
      <c r="B291">
        <v>6</v>
      </c>
      <c r="C291">
        <v>2022</v>
      </c>
      <c r="D291" t="s">
        <v>312</v>
      </c>
      <c r="E291" s="1">
        <v>10.352212403727844</v>
      </c>
      <c r="F291" s="1">
        <v>10.394032216841175</v>
      </c>
      <c r="G291" s="1">
        <v>10.377741875187043</v>
      </c>
      <c r="H291" s="1">
        <v>10.369999987738472</v>
      </c>
      <c r="I291" s="1">
        <v>10.154999998899607</v>
      </c>
      <c r="J291" s="1">
        <v>10.361045512692858</v>
      </c>
      <c r="K291" s="1">
        <v>10.23322220908271</v>
      </c>
      <c r="L291" s="1">
        <v>10.451538430727446</v>
      </c>
      <c r="M291" s="1">
        <v>10.23347366734555</v>
      </c>
      <c r="N291" s="1">
        <v>10.336975423853641</v>
      </c>
    </row>
    <row r="292" spans="2:14" x14ac:dyDescent="0.3">
      <c r="B292">
        <v>7</v>
      </c>
      <c r="C292">
        <v>2022</v>
      </c>
      <c r="D292" t="s">
        <v>312</v>
      </c>
      <c r="E292" s="1">
        <v>8.060150829391862</v>
      </c>
      <c r="F292" s="1">
        <v>8.0950000011003933</v>
      </c>
      <c r="G292" s="1">
        <v>8.1208620893544161</v>
      </c>
      <c r="H292" s="1">
        <v>8.0414287022181927</v>
      </c>
      <c r="I292" s="1">
        <v>7.8794118002349256</v>
      </c>
      <c r="J292" s="1">
        <v>8.0683941475666359</v>
      </c>
      <c r="K292" s="1">
        <v>7.9568918331249341</v>
      </c>
      <c r="L292" s="1">
        <v>8.1392999553680419</v>
      </c>
      <c r="M292" s="1">
        <v>8.0131250222524013</v>
      </c>
      <c r="N292" s="1">
        <v>8.0595010739223216</v>
      </c>
    </row>
    <row r="293" spans="2:14" x14ac:dyDescent="0.3">
      <c r="B293">
        <v>8</v>
      </c>
      <c r="C293">
        <v>2022</v>
      </c>
      <c r="D293" t="s">
        <v>312</v>
      </c>
      <c r="E293" s="1">
        <v>8.2396249810854592</v>
      </c>
      <c r="F293" s="1">
        <v>8.2920000223013073</v>
      </c>
      <c r="G293" s="1">
        <v>8.3312837626482992</v>
      </c>
      <c r="H293" s="1">
        <v>8.1780644386045402</v>
      </c>
      <c r="I293" s="1">
        <v>8.1613600196838387</v>
      </c>
      <c r="J293" s="1">
        <v>8.2523483110291984</v>
      </c>
      <c r="K293" s="1">
        <v>8.0924419026042145</v>
      </c>
      <c r="L293" s="1">
        <v>8.2970400428771978</v>
      </c>
      <c r="M293" s="1">
        <v>8.2086813214061021</v>
      </c>
      <c r="N293" s="1">
        <v>8.2410232658534088</v>
      </c>
    </row>
    <row r="294" spans="2:14" x14ac:dyDescent="0.3">
      <c r="B294">
        <v>9</v>
      </c>
      <c r="C294">
        <v>2022</v>
      </c>
      <c r="D294" t="s">
        <v>312</v>
      </c>
      <c r="E294" s="1">
        <v>9.0421524347211211</v>
      </c>
      <c r="F294" s="1">
        <v>9.0319736756776532</v>
      </c>
      <c r="G294" s="1">
        <v>9.077039524128562</v>
      </c>
      <c r="H294" s="1">
        <v>8.9270833333333339</v>
      </c>
      <c r="I294" s="1">
        <v>8.9208108970710818</v>
      </c>
      <c r="J294" s="1">
        <v>9.073222895702683</v>
      </c>
      <c r="K294" s="1">
        <v>8.8632800445556637</v>
      </c>
      <c r="L294" s="1">
        <v>9.1338524427570285</v>
      </c>
      <c r="M294" s="1">
        <v>8.9755814463593246</v>
      </c>
      <c r="N294" s="1">
        <v>9.0275379847184265</v>
      </c>
    </row>
    <row r="295" spans="2:14" x14ac:dyDescent="0.3">
      <c r="B295">
        <v>10</v>
      </c>
      <c r="C295">
        <v>2022</v>
      </c>
      <c r="D295" t="s">
        <v>312</v>
      </c>
      <c r="E295" s="1">
        <v>9.159047698974609</v>
      </c>
      <c r="F295" s="1">
        <v>9.1331579810694645</v>
      </c>
      <c r="G295" s="1">
        <v>9.223684210526315</v>
      </c>
      <c r="H295" s="1">
        <v>9.016250054041544</v>
      </c>
      <c r="I295" s="1">
        <v>9.0314654728461949</v>
      </c>
      <c r="J295" s="1">
        <v>9.1959587226575099</v>
      </c>
      <c r="K295" s="1">
        <v>8.9647243379607922</v>
      </c>
      <c r="L295" s="1">
        <v>9.2791953306088502</v>
      </c>
      <c r="M295" s="1">
        <v>9.0754545276815239</v>
      </c>
      <c r="N295" s="1">
        <v>9.1521669244693218</v>
      </c>
    </row>
    <row r="296" spans="2:14" x14ac:dyDescent="0.3">
      <c r="B296">
        <v>11</v>
      </c>
      <c r="C296">
        <v>2022</v>
      </c>
      <c r="D296" t="s">
        <v>312</v>
      </c>
      <c r="E296" s="1">
        <v>8.9572084009015498</v>
      </c>
      <c r="F296" s="1">
        <v>8.8806382037223646</v>
      </c>
      <c r="G296" s="1">
        <v>9.0096316086618522</v>
      </c>
      <c r="H296" s="1">
        <v>8.8093332926432293</v>
      </c>
      <c r="I296" s="1">
        <v>8.8364285877772737</v>
      </c>
      <c r="J296" s="1">
        <v>8.9618942601040068</v>
      </c>
      <c r="K296" s="1">
        <v>8.7174375891685489</v>
      </c>
      <c r="L296" s="1">
        <v>9.0292453001130308</v>
      </c>
      <c r="M296" s="1">
        <v>8.8641818046569831</v>
      </c>
      <c r="N296" s="1">
        <v>8.9274536675489085</v>
      </c>
    </row>
    <row r="297" spans="2:14" x14ac:dyDescent="0.3">
      <c r="B297">
        <v>12</v>
      </c>
      <c r="C297">
        <v>2022</v>
      </c>
      <c r="D297" t="s">
        <v>312</v>
      </c>
      <c r="E297" s="1">
        <v>8.270219321836505</v>
      </c>
      <c r="F297" s="1">
        <v>8.2165333747863762</v>
      </c>
      <c r="G297" s="1">
        <v>8.3019078969955444</v>
      </c>
      <c r="H297" s="1">
        <v>8.1487501263618469</v>
      </c>
      <c r="I297" s="1">
        <v>8.1202678510120929</v>
      </c>
      <c r="J297" s="1">
        <v>8.3040869657544114</v>
      </c>
      <c r="K297" s="1">
        <v>8.0835156366229057</v>
      </c>
      <c r="L297" s="1">
        <v>8.3666666679912147</v>
      </c>
      <c r="M297" s="1">
        <v>8.1455294048084941</v>
      </c>
      <c r="N297" s="1">
        <v>8.2486852401001727</v>
      </c>
    </row>
    <row r="298" spans="2:14" x14ac:dyDescent="0.3">
      <c r="B298">
        <v>1</v>
      </c>
      <c r="C298">
        <v>2023</v>
      </c>
      <c r="D298" t="s">
        <v>312</v>
      </c>
      <c r="E298" s="1">
        <v>8.021184266659251</v>
      </c>
      <c r="F298" s="1">
        <v>7.9804109873836984</v>
      </c>
      <c r="G298" s="1">
        <v>8.0512499715152543</v>
      </c>
      <c r="H298" s="1">
        <v>7.9000000158945722</v>
      </c>
      <c r="I298" s="1">
        <v>7.8702677999223978</v>
      </c>
      <c r="J298" s="1">
        <v>8.058333352760032</v>
      </c>
      <c r="K298" s="1">
        <v>7.8535937406122684</v>
      </c>
      <c r="L298" s="1">
        <v>8.1004347282907236</v>
      </c>
      <c r="M298" s="1">
        <v>7.8666666575840543</v>
      </c>
      <c r="N298" s="1">
        <v>7.9938044403063637</v>
      </c>
    </row>
    <row r="299" spans="2:14" x14ac:dyDescent="0.3">
      <c r="B299">
        <v>2</v>
      </c>
      <c r="C299">
        <v>2023</v>
      </c>
      <c r="D299" t="s">
        <v>312</v>
      </c>
      <c r="E299" s="1">
        <v>8.507850943950185</v>
      </c>
      <c r="F299" s="1">
        <v>8.4949999859458529</v>
      </c>
      <c r="G299" s="1">
        <v>8.5319079160690308</v>
      </c>
      <c r="H299" s="1">
        <v>8.3770833810170497</v>
      </c>
      <c r="I299" s="1">
        <v>8.3673214742115558</v>
      </c>
      <c r="J299" s="1">
        <v>8.5747059172942866</v>
      </c>
      <c r="K299" s="1">
        <v>8.3575780913233757</v>
      </c>
      <c r="L299" s="1">
        <v>8.6412501409649849</v>
      </c>
      <c r="M299" s="1">
        <v>8.3840964328811829</v>
      </c>
      <c r="N299" s="1">
        <v>8.5041537684683473</v>
      </c>
    </row>
    <row r="300" spans="2:14" x14ac:dyDescent="0.3">
      <c r="B300">
        <v>3</v>
      </c>
      <c r="C300">
        <v>2023</v>
      </c>
      <c r="D300" t="s">
        <v>312</v>
      </c>
      <c r="E300" s="1">
        <v>7.870446121825605</v>
      </c>
      <c r="F300" s="1">
        <v>7.9097777472601996</v>
      </c>
      <c r="G300" s="1">
        <v>7.8663529508254104</v>
      </c>
      <c r="H300" s="1">
        <v>7.7456666628519697</v>
      </c>
      <c r="I300" s="1">
        <v>7.7343382660080406</v>
      </c>
      <c r="J300" s="1">
        <v>7.932939773008048</v>
      </c>
      <c r="K300" s="1">
        <v>7.7885161399841305</v>
      </c>
      <c r="L300" s="1">
        <v>7.9605607006037351</v>
      </c>
      <c r="M300" s="1">
        <v>7.7673958589633303</v>
      </c>
      <c r="N300" s="1">
        <v>7.8660694922673278</v>
      </c>
    </row>
    <row r="301" spans="2:14" x14ac:dyDescent="0.3">
      <c r="B301">
        <v>4</v>
      </c>
      <c r="C301">
        <v>2023</v>
      </c>
      <c r="D301" t="s">
        <v>312</v>
      </c>
      <c r="E301" s="1">
        <v>8.0815486591474155</v>
      </c>
      <c r="F301" s="1">
        <v>8.1373972696800738</v>
      </c>
      <c r="G301" s="1">
        <v>8.0421710202568448</v>
      </c>
      <c r="H301" s="1">
        <v>7.956249912579854</v>
      </c>
      <c r="I301" s="1">
        <v>7.919655216151269</v>
      </c>
      <c r="J301" s="1">
        <v>8.1501072610031819</v>
      </c>
      <c r="K301" s="1">
        <v>7.9778906255960464</v>
      </c>
      <c r="L301" s="1">
        <v>8.2038281112909317</v>
      </c>
      <c r="M301" s="1">
        <v>7.9957406874056218</v>
      </c>
      <c r="N301" s="1">
        <v>8.0889638132954893</v>
      </c>
    </row>
    <row r="302" spans="2:14" x14ac:dyDescent="0.3">
      <c r="B302">
        <v>5</v>
      </c>
      <c r="C302">
        <v>2023</v>
      </c>
      <c r="D302" t="s">
        <v>312</v>
      </c>
      <c r="E302" s="1">
        <v>8.0210247410481053</v>
      </c>
      <c r="F302" s="1">
        <v>8.0747312063811929</v>
      </c>
      <c r="G302" s="1">
        <v>8.0512699046462934</v>
      </c>
      <c r="H302" s="1">
        <v>7.8879309358267955</v>
      </c>
      <c r="I302" s="1">
        <v>7.8831249892711641</v>
      </c>
      <c r="J302" s="1">
        <v>7.9901677177637129</v>
      </c>
      <c r="K302" s="1">
        <v>7.9371250331401821</v>
      </c>
      <c r="L302" s="1">
        <v>7.9633846038427105</v>
      </c>
      <c r="M302" s="1">
        <v>7.9228358197568065</v>
      </c>
      <c r="N302" s="1">
        <v>7.9891481351033944</v>
      </c>
    </row>
    <row r="303" spans="2:14" x14ac:dyDescent="0.3">
      <c r="B303">
        <v>6</v>
      </c>
      <c r="C303">
        <v>2023</v>
      </c>
      <c r="D303" t="s">
        <v>313</v>
      </c>
      <c r="E303" s="1">
        <v>7.8349554347140451</v>
      </c>
      <c r="F303" s="1">
        <v>7.8921621296856852</v>
      </c>
      <c r="G303" s="1">
        <v>7.8291447633191158</v>
      </c>
      <c r="H303" s="1">
        <v>7.6992000007629393</v>
      </c>
      <c r="I303" s="1">
        <v>7.7439080326036471</v>
      </c>
      <c r="J303" s="1">
        <v>7.7616129523964341</v>
      </c>
      <c r="K303" s="1">
        <v>7.73773442953825</v>
      </c>
      <c r="L303" s="1">
        <v>7.7041419977267109</v>
      </c>
      <c r="M303" s="1">
        <v>7.7559493885764592</v>
      </c>
      <c r="N303" s="1">
        <v>7.776908429342372</v>
      </c>
    </row>
    <row r="304" spans="2:14" x14ac:dyDescent="0.3">
      <c r="B304">
        <v>7</v>
      </c>
      <c r="C304">
        <v>2023</v>
      </c>
      <c r="D304" t="s">
        <v>313</v>
      </c>
      <c r="E304" s="1">
        <v>7.9822429942193436</v>
      </c>
      <c r="F304" s="1">
        <v>8.1873239530643946</v>
      </c>
      <c r="G304" s="1">
        <v>7.9764384341566528</v>
      </c>
      <c r="H304" s="1">
        <v>7.9921428646360129</v>
      </c>
      <c r="I304" s="1">
        <v>7.9023364904884978</v>
      </c>
      <c r="J304" s="1">
        <v>7.9932335822168223</v>
      </c>
      <c r="K304" s="1">
        <v>7.9934746047197764</v>
      </c>
      <c r="L304" s="1">
        <v>7.957794136860791</v>
      </c>
      <c r="M304" s="1">
        <v>7.9580000287010559</v>
      </c>
      <c r="N304" s="1">
        <v>7.9858697720043619</v>
      </c>
    </row>
    <row r="305" spans="2:14" x14ac:dyDescent="0.3">
      <c r="B305">
        <v>8</v>
      </c>
      <c r="C305">
        <v>2023</v>
      </c>
      <c r="D305" t="s">
        <v>313</v>
      </c>
      <c r="E305" s="1">
        <v>7.0734469728036364</v>
      </c>
      <c r="F305" s="1">
        <v>7.1547727313908664</v>
      </c>
      <c r="G305" s="1">
        <v>6.9270165638370393</v>
      </c>
      <c r="H305" s="1">
        <v>6.9929032787199947</v>
      </c>
      <c r="I305" s="1">
        <v>6.7574264898019676</v>
      </c>
      <c r="J305" s="1">
        <v>7.0648387006534046</v>
      </c>
      <c r="K305" s="1">
        <v>7.0280666669209797</v>
      </c>
      <c r="L305" s="1">
        <v>6.9773239395428153</v>
      </c>
      <c r="M305" s="1">
        <v>6.8728243958859041</v>
      </c>
      <c r="N305" s="1">
        <v>6.9996744992863782</v>
      </c>
    </row>
    <row r="306" spans="2:14" x14ac:dyDescent="0.3">
      <c r="B306">
        <v>9</v>
      </c>
      <c r="C306">
        <v>2023</v>
      </c>
      <c r="D306" t="s">
        <v>313</v>
      </c>
      <c r="E306" s="1">
        <v>6.788749984332493</v>
      </c>
      <c r="F306" s="1">
        <v>6.8569736668938086</v>
      </c>
      <c r="G306" s="1">
        <v>6.6699337675081969</v>
      </c>
      <c r="H306" s="1">
        <v>6.6916666229565935</v>
      </c>
      <c r="I306" s="1">
        <v>6.407589290823255</v>
      </c>
      <c r="J306" s="1">
        <v>6.7815988188566161</v>
      </c>
      <c r="K306" s="1">
        <v>6.7187500298023224</v>
      </c>
      <c r="L306" s="1">
        <v>6.6896874904632568</v>
      </c>
      <c r="M306" s="1">
        <v>6.5335344363903181</v>
      </c>
      <c r="N306" s="1">
        <v>6.7031926204859982</v>
      </c>
    </row>
    <row r="307" spans="2:14" x14ac:dyDescent="0.3">
      <c r="B307">
        <v>10</v>
      </c>
      <c r="C307">
        <v>2023</v>
      </c>
      <c r="D307" t="s">
        <v>313</v>
      </c>
      <c r="E307" s="1">
        <v>6.1996412448284337</v>
      </c>
      <c r="F307" s="1">
        <v>6.2609210516277116</v>
      </c>
      <c r="G307" s="1">
        <v>6.0725657877169157</v>
      </c>
      <c r="H307" s="1">
        <v>6.0933333237965899</v>
      </c>
      <c r="I307" s="1">
        <v>5.8108928586755484</v>
      </c>
      <c r="J307" s="1">
        <v>6.1797714110783168</v>
      </c>
      <c r="K307" s="1">
        <v>6.1257812567055225</v>
      </c>
      <c r="L307" s="1">
        <v>6.070781271904707</v>
      </c>
      <c r="M307" s="1">
        <v>5.9299099080197442</v>
      </c>
      <c r="N307" s="1">
        <v>6.1048619589922621</v>
      </c>
    </row>
    <row r="308" spans="2:14" x14ac:dyDescent="0.3">
      <c r="B308">
        <v>11</v>
      </c>
      <c r="C308">
        <v>2023</v>
      </c>
      <c r="D308" t="s">
        <v>313</v>
      </c>
      <c r="E308" s="1">
        <v>5.9049269596155547</v>
      </c>
      <c r="F308" s="1">
        <v>5.9826595580324211</v>
      </c>
      <c r="G308" s="1">
        <v>5.7763978230055946</v>
      </c>
      <c r="H308" s="1">
        <v>5.7800000031789143</v>
      </c>
      <c r="I308" s="1">
        <v>5.5064285550798688</v>
      </c>
      <c r="J308" s="1">
        <v>5.8587446628732884</v>
      </c>
      <c r="K308" s="1">
        <v>5.862285729816981</v>
      </c>
      <c r="L308" s="1">
        <v>5.703550016880035</v>
      </c>
      <c r="M308" s="1">
        <v>5.6150349370249497</v>
      </c>
      <c r="N308" s="1">
        <v>5.7942874009366117</v>
      </c>
    </row>
    <row r="309" spans="2:14" x14ac:dyDescent="0.3">
      <c r="B309">
        <v>12</v>
      </c>
      <c r="C309">
        <v>2023</v>
      </c>
      <c r="D309" t="s">
        <v>313</v>
      </c>
      <c r="E309" s="1">
        <v>5.9428571356194357</v>
      </c>
      <c r="F309" s="1">
        <v>6.0257894490894515</v>
      </c>
      <c r="G309" s="1">
        <v>5.8856578845726819</v>
      </c>
      <c r="H309" s="1">
        <v>5.87541663646698</v>
      </c>
      <c r="I309" s="1">
        <v>5.5274999567440579</v>
      </c>
      <c r="J309" s="1">
        <v>5.8954829383980147</v>
      </c>
      <c r="K309" s="1">
        <v>5.893750037997961</v>
      </c>
      <c r="L309" s="1">
        <v>5.7997655868530273</v>
      </c>
      <c r="M309" s="1">
        <v>5.6335134935808613</v>
      </c>
      <c r="N309" s="1">
        <v>5.84634275553148</v>
      </c>
    </row>
    <row r="310" spans="2:14" x14ac:dyDescent="0.3">
      <c r="B310">
        <v>1</v>
      </c>
      <c r="C310">
        <v>2024</v>
      </c>
      <c r="D310" t="s">
        <v>313</v>
      </c>
      <c r="E310" s="1">
        <v>5.7270714436258592</v>
      </c>
      <c r="F310" s="1">
        <v>5.8319999694824221</v>
      </c>
      <c r="G310" s="1">
        <v>5.7227368329700674</v>
      </c>
      <c r="H310" s="1">
        <v>5.6679999510447194</v>
      </c>
      <c r="I310" s="1">
        <v>5.3232857193265639</v>
      </c>
      <c r="J310" s="1">
        <v>5.6768674528742409</v>
      </c>
      <c r="K310" s="1">
        <v>5.6675000011920931</v>
      </c>
      <c r="L310" s="1">
        <v>5.5992499738931656</v>
      </c>
      <c r="M310" s="1">
        <v>5.4275714261191235</v>
      </c>
      <c r="N310" s="1">
        <v>5.6389316692115354</v>
      </c>
    </row>
    <row r="311" spans="2:14" x14ac:dyDescent="0.3">
      <c r="B311">
        <v>2</v>
      </c>
      <c r="C311">
        <v>2024</v>
      </c>
      <c r="D311" t="s">
        <v>313</v>
      </c>
      <c r="E311" s="1">
        <v>5.4941517859697342</v>
      </c>
      <c r="F311" s="1">
        <v>5.5792105699840349</v>
      </c>
      <c r="G311" s="1">
        <v>5.5134210712031315</v>
      </c>
      <c r="H311" s="1">
        <v>5.4208333889643354</v>
      </c>
      <c r="I311" s="1">
        <v>5.123928563935416</v>
      </c>
      <c r="J311" s="1">
        <v>5.4495833168427152</v>
      </c>
      <c r="K311" s="1">
        <v>5.4367968328297138</v>
      </c>
      <c r="L311" s="1">
        <v>5.3153888834847347</v>
      </c>
      <c r="M311" s="1">
        <v>5.219741381447891</v>
      </c>
      <c r="N311" s="1">
        <v>5.4065472738107498</v>
      </c>
    </row>
    <row r="312" spans="2:14" x14ac:dyDescent="0.3">
      <c r="B312">
        <v>3</v>
      </c>
      <c r="C312">
        <v>2024</v>
      </c>
      <c r="D312" t="s">
        <v>313</v>
      </c>
      <c r="E312" s="1">
        <v>5.3268036406878467</v>
      </c>
      <c r="F312" s="1">
        <v>5.4023684514196297</v>
      </c>
      <c r="G312" s="1">
        <v>5.3594737147030074</v>
      </c>
      <c r="H312" s="1">
        <v>5.2179167469342556</v>
      </c>
      <c r="I312" s="1">
        <v>4.9527928034464521</v>
      </c>
      <c r="J312" s="1">
        <v>5.2784365932498361</v>
      </c>
      <c r="K312" s="1">
        <v>5.2595312856137753</v>
      </c>
      <c r="L312" s="1">
        <v>5.2275781519711009</v>
      </c>
      <c r="M312" s="1">
        <v>5.0617272940548981</v>
      </c>
      <c r="N312" s="1">
        <v>5.2488811366207946</v>
      </c>
    </row>
    <row r="313" spans="2:14" x14ac:dyDescent="0.3">
      <c r="B313">
        <v>4</v>
      </c>
      <c r="C313">
        <v>2024</v>
      </c>
      <c r="D313" t="s">
        <v>313</v>
      </c>
      <c r="E313" s="1">
        <v>5.5386160803692679</v>
      </c>
      <c r="F313" s="1">
        <v>5.6301315709164266</v>
      </c>
      <c r="G313" s="1">
        <v>5.5312500188225195</v>
      </c>
      <c r="H313" s="1">
        <v>5.4337500135103873</v>
      </c>
      <c r="I313" s="1">
        <v>5.1811607182025909</v>
      </c>
      <c r="J313" s="1">
        <v>5.5054999912486355</v>
      </c>
      <c r="K313" s="1">
        <v>5.4937500469386578</v>
      </c>
      <c r="L313" s="1">
        <v>5.450168076683493</v>
      </c>
      <c r="M313" s="1">
        <v>5.2979464318071097</v>
      </c>
      <c r="N313" s="1">
        <v>5.4677544751645248</v>
      </c>
    </row>
    <row r="314" spans="2:14" x14ac:dyDescent="0.3">
      <c r="B314">
        <v>5</v>
      </c>
      <c r="C314">
        <v>2024</v>
      </c>
      <c r="D314" t="s">
        <v>313</v>
      </c>
      <c r="E314" s="1">
        <v>6.3510188516580834</v>
      </c>
      <c r="F314" s="1">
        <v>6.3849473250539681</v>
      </c>
      <c r="G314" s="1">
        <v>6.2815789272910667</v>
      </c>
      <c r="H314" s="1">
        <v>6.174666674931844</v>
      </c>
      <c r="I314" s="1">
        <v>5.9450780898332596</v>
      </c>
      <c r="J314" s="1">
        <v>6.259469265378387</v>
      </c>
      <c r="K314" s="1">
        <v>6.2114753957654605</v>
      </c>
      <c r="L314" s="1">
        <v>6.2212229564035537</v>
      </c>
      <c r="M314" s="1">
        <v>6.1149275061013046</v>
      </c>
      <c r="N314" s="1">
        <v>6.2365870072166256</v>
      </c>
    </row>
    <row r="315" spans="2:14" x14ac:dyDescent="0.3">
      <c r="B315">
        <v>6</v>
      </c>
      <c r="C315">
        <v>2024</v>
      </c>
      <c r="D315" t="s">
        <v>314</v>
      </c>
      <c r="E315" s="1">
        <v>5.8051320813736824</v>
      </c>
      <c r="F315" s="1">
        <v>5.7918947169655244</v>
      </c>
      <c r="G315" s="1">
        <v>5.7037368397963677</v>
      </c>
      <c r="H315" s="1">
        <v>5.611785701342991</v>
      </c>
      <c r="I315" s="1">
        <v>5.4849999982919266</v>
      </c>
      <c r="J315" s="1">
        <v>5.777898738957659</v>
      </c>
      <c r="K315" s="1">
        <v>5.6764179592701929</v>
      </c>
      <c r="L315" s="1">
        <v>5.6597059357400035</v>
      </c>
      <c r="M315" s="1">
        <v>5.6230434645777168</v>
      </c>
      <c r="N315" s="1">
        <v>5.7093430297403343</v>
      </c>
    </row>
    <row r="316" spans="2:14" x14ac:dyDescent="0.3">
      <c r="B316">
        <v>7</v>
      </c>
      <c r="C316">
        <v>2024</v>
      </c>
      <c r="D316" t="s">
        <v>314</v>
      </c>
      <c r="E316" s="1">
        <v>5.4027924555652547</v>
      </c>
      <c r="F316" s="1">
        <v>5.2997894638463068</v>
      </c>
      <c r="G316" s="1">
        <v>5.1866486111202752</v>
      </c>
      <c r="H316" s="1">
        <v>5.2128571782793314</v>
      </c>
      <c r="I316" s="1">
        <v>5.0792537553986508</v>
      </c>
      <c r="J316" s="1">
        <v>5.3869350569588796</v>
      </c>
      <c r="K316" s="1">
        <v>5.2197561060510029</v>
      </c>
      <c r="L316" s="1">
        <v>5.2276223789561875</v>
      </c>
      <c r="M316" s="1">
        <v>5.1634306489986219</v>
      </c>
      <c r="N316" s="1">
        <v>5.2772326602305366</v>
      </c>
    </row>
    <row r="317" spans="2:14" x14ac:dyDescent="0.3">
      <c r="B317">
        <v>8</v>
      </c>
      <c r="C317">
        <v>2024</v>
      </c>
      <c r="D317" t="s">
        <v>314</v>
      </c>
      <c r="E317" s="1">
        <v>5.1145116606424024</v>
      </c>
      <c r="F317" s="1">
        <v>5.0927631855010986</v>
      </c>
      <c r="G317" s="1">
        <v>4.9472297623350814</v>
      </c>
      <c r="H317" s="1">
        <v>4.9734782965286906</v>
      </c>
      <c r="I317" s="1">
        <v>4.8611403766431307</v>
      </c>
      <c r="J317" s="1">
        <v>5.1188235438727085</v>
      </c>
      <c r="K317" s="1">
        <v>4.9821094013750553</v>
      </c>
      <c r="L317" s="1">
        <v>4.9873276167902452</v>
      </c>
      <c r="M317" s="1">
        <v>4.9653571333204001</v>
      </c>
      <c r="N317" s="1">
        <v>5.0291922681743761</v>
      </c>
    </row>
    <row r="318" spans="2:14" x14ac:dyDescent="0.3">
      <c r="B318">
        <v>9</v>
      </c>
      <c r="C318">
        <v>2024</v>
      </c>
      <c r="D318" t="s">
        <v>314</v>
      </c>
      <c r="E318" s="1">
        <v>5.4234862524435057</v>
      </c>
      <c r="F318" s="1">
        <v>5.3534210669366935</v>
      </c>
      <c r="G318" s="1">
        <v>5.2263513642388419</v>
      </c>
      <c r="H318" s="1">
        <v>5.2733333309491481</v>
      </c>
      <c r="I318" s="1">
        <v>5.1034862317076515</v>
      </c>
      <c r="J318" s="1">
        <v>5.4352000204722088</v>
      </c>
      <c r="K318" s="1">
        <v>5.3008593805134296</v>
      </c>
      <c r="L318" s="1">
        <v>5.2685345041340792</v>
      </c>
      <c r="M318" s="1">
        <v>5.2133654080904446</v>
      </c>
      <c r="N318" s="1">
        <v>5.3212837424321151</v>
      </c>
    </row>
    <row r="319" spans="2:14" x14ac:dyDescent="0.3">
      <c r="B319">
        <v>10</v>
      </c>
      <c r="C319">
        <v>2024</v>
      </c>
      <c r="D319" t="s">
        <v>314</v>
      </c>
      <c r="E319" s="1">
        <v>5.5084452241553858</v>
      </c>
      <c r="F319" s="1">
        <v>5.4374736836082054</v>
      </c>
      <c r="G319" s="1">
        <v>5.3297297658147036</v>
      </c>
      <c r="H319" s="1">
        <v>5.3203999900817855</v>
      </c>
      <c r="I319" s="1">
        <v>5.22821433203561</v>
      </c>
      <c r="J319" s="1">
        <v>5.5362039557935159</v>
      </c>
      <c r="K319" s="1">
        <v>5.4099375247955326</v>
      </c>
      <c r="L319" s="1">
        <v>5.389999994738349</v>
      </c>
      <c r="M319" s="1">
        <v>5.3216922906728898</v>
      </c>
      <c r="N319" s="1">
        <v>5.4219327234026622</v>
      </c>
    </row>
    <row r="320" spans="2:14" x14ac:dyDescent="0.3">
      <c r="B320">
        <v>11</v>
      </c>
      <c r="C320">
        <v>2024</v>
      </c>
      <c r="D320" t="s">
        <v>314</v>
      </c>
      <c r="E320" s="1">
        <v>5.0375862162688696</v>
      </c>
      <c r="F320" s="1">
        <v>5.0000000501933854</v>
      </c>
      <c r="G320" s="1">
        <v>4.8719594220857365</v>
      </c>
      <c r="H320" s="1">
        <v>4.8734999895095825</v>
      </c>
      <c r="I320" s="1">
        <v>4.789898910907783</v>
      </c>
      <c r="J320" s="1">
        <v>5.0973702351527228</v>
      </c>
      <c r="K320" s="1">
        <v>4.9910937324166298</v>
      </c>
      <c r="L320" s="1">
        <v>4.9394827587851164</v>
      </c>
      <c r="M320" s="1">
        <v>4.8817895086188061</v>
      </c>
      <c r="N320" s="1">
        <v>4.979376551516336</v>
      </c>
    </row>
    <row r="321" spans="2:14" x14ac:dyDescent="0.3">
      <c r="B321">
        <v>12</v>
      </c>
      <c r="C321">
        <v>2024</v>
      </c>
      <c r="D321" t="s">
        <v>314</v>
      </c>
      <c r="E321" s="1">
        <v>4.9437333573235414</v>
      </c>
      <c r="F321" s="1">
        <v>4.9129333432515461</v>
      </c>
      <c r="G321" s="1">
        <v>4.7874999722918945</v>
      </c>
      <c r="H321" s="1">
        <v>4.7780000448226945</v>
      </c>
      <c r="I321" s="1">
        <v>4.695081960959512</v>
      </c>
      <c r="J321" s="1">
        <v>5.0141549328683128</v>
      </c>
      <c r="K321" s="1">
        <v>4.9589843712747097</v>
      </c>
      <c r="L321" s="1">
        <v>4.8843103893871964</v>
      </c>
      <c r="M321" s="1">
        <v>4.7887837822372852</v>
      </c>
      <c r="N321" s="1">
        <v>4.9080813510769978</v>
      </c>
    </row>
    <row r="322" spans="2:14" x14ac:dyDescent="0.3">
      <c r="B322">
        <v>1</v>
      </c>
      <c r="C322">
        <v>2025</v>
      </c>
      <c r="D322" t="s">
        <v>314</v>
      </c>
      <c r="E322" s="1">
        <v>5.0828125261598167</v>
      </c>
      <c r="F322" s="1">
        <v>5.0358064354106942</v>
      </c>
      <c r="G322" s="1">
        <v>4.9335519576984677</v>
      </c>
      <c r="H322" s="1">
        <v>4.9075999641418449</v>
      </c>
      <c r="I322" s="1">
        <v>4.8448235567878273</v>
      </c>
      <c r="J322" s="1">
        <v>5.1377961537069528</v>
      </c>
      <c r="K322" s="1">
        <v>5.0840372654221815</v>
      </c>
      <c r="L322" s="1">
        <v>5.0007586512072333</v>
      </c>
      <c r="M322" s="1">
        <v>4.939042558061316</v>
      </c>
      <c r="N322" s="1">
        <v>5.0399791399637861</v>
      </c>
    </row>
    <row r="323" spans="2:14" x14ac:dyDescent="0.3">
      <c r="B323">
        <v>2</v>
      </c>
      <c r="C323">
        <v>2025</v>
      </c>
      <c r="D323" t="s">
        <v>314</v>
      </c>
      <c r="E323" s="1">
        <v>5.3978879143451826</v>
      </c>
      <c r="F323" s="1">
        <v>5.36500000326257</v>
      </c>
      <c r="G323" s="1">
        <v>5.247297325649777</v>
      </c>
      <c r="H323" s="1">
        <v>5.2081817713650791</v>
      </c>
      <c r="I323" s="1">
        <v>5.1462500318884858</v>
      </c>
      <c r="J323" s="1">
        <v>5.4403424720241595</v>
      </c>
      <c r="K323" s="1">
        <v>5.410859365016222</v>
      </c>
      <c r="L323" s="1">
        <v>5.3095689354271727</v>
      </c>
      <c r="M323" s="1">
        <v>5.2661038993240954</v>
      </c>
      <c r="N323" s="1">
        <v>5.3533852804274789</v>
      </c>
    </row>
    <row r="324" spans="2:14" x14ac:dyDescent="0.3">
      <c r="B324">
        <v>3</v>
      </c>
      <c r="C324">
        <v>2025</v>
      </c>
      <c r="D324" t="s">
        <v>314</v>
      </c>
      <c r="E324" s="1">
        <v>5.0824888971116806</v>
      </c>
      <c r="F324" s="1">
        <v>5.0330262999785562</v>
      </c>
      <c r="G324" s="1">
        <v>4.9570269971280485</v>
      </c>
      <c r="H324" s="1">
        <v>4.9559999704360962</v>
      </c>
      <c r="I324" s="1">
        <v>4.8720587772481574</v>
      </c>
      <c r="J324" s="1">
        <v>5.0989152779013427</v>
      </c>
      <c r="K324" s="1">
        <v>5.0542741937022058</v>
      </c>
      <c r="L324" s="1">
        <v>4.9671551276897565</v>
      </c>
      <c r="M324" s="1">
        <v>4.9094185829162598</v>
      </c>
      <c r="N324" s="1">
        <v>5.025423136811594</v>
      </c>
    </row>
    <row r="325" spans="2:14" x14ac:dyDescent="0.3">
      <c r="B325">
        <v>4</v>
      </c>
      <c r="C325">
        <v>2025</v>
      </c>
      <c r="D325" t="s">
        <v>314</v>
      </c>
      <c r="E325" s="1">
        <v>4.8831970257386841</v>
      </c>
      <c r="F325" s="1">
        <v>4.8261290365649812</v>
      </c>
      <c r="G325" s="1">
        <v>4.7891351338979362</v>
      </c>
      <c r="H325" s="1">
        <v>4.7399999237060548</v>
      </c>
      <c r="I325" s="1">
        <v>4.6434567769368487</v>
      </c>
      <c r="J325" s="1">
        <v>4.8858356149229287</v>
      </c>
      <c r="K325" s="1">
        <v>4.8536478288518561</v>
      </c>
      <c r="L325" s="1">
        <v>4.7853103637695309</v>
      </c>
      <c r="M325" s="1">
        <v>4.7364486177390983</v>
      </c>
      <c r="N325" s="1">
        <v>4.8276767013288193</v>
      </c>
    </row>
    <row r="326" spans="2:14" x14ac:dyDescent="0.3">
      <c r="B326">
        <v>5</v>
      </c>
      <c r="C326">
        <v>2025</v>
      </c>
      <c r="D326" t="s">
        <v>314</v>
      </c>
      <c r="E326" s="1">
        <v>4.7020800094604489</v>
      </c>
      <c r="F326" s="1">
        <v>4.5804109638684416</v>
      </c>
      <c r="G326" s="1">
        <v>4.6122699193427898</v>
      </c>
      <c r="H326" s="1">
        <v>4.574499940872192</v>
      </c>
      <c r="I326" s="1">
        <v>4.4636619863375815</v>
      </c>
      <c r="J326" s="1">
        <v>4.6956445863437981</v>
      </c>
      <c r="K326" s="1">
        <v>4.6716406270861626</v>
      </c>
      <c r="L326" s="1">
        <v>4.5337930958846524</v>
      </c>
      <c r="M326" s="1">
        <v>4.5305681987242261</v>
      </c>
      <c r="N326" s="1">
        <v>4.632382940289169</v>
      </c>
    </row>
    <row r="327" spans="2:14" x14ac:dyDescent="0.3">
      <c r="B327">
        <v>6</v>
      </c>
      <c r="C327">
        <v>2025</v>
      </c>
      <c r="D327" t="s">
        <v>316</v>
      </c>
      <c r="E327" s="1">
        <v>4.9088461454098038</v>
      </c>
      <c r="F327" s="1">
        <v>4.8932432419544938</v>
      </c>
      <c r="G327" s="1">
        <v>4.8121195746504739</v>
      </c>
      <c r="H327" s="1">
        <v>4.8242857569739943</v>
      </c>
      <c r="I327" s="1">
        <v>4.702258102355465</v>
      </c>
      <c r="J327" s="1">
        <v>4.873715298043356</v>
      </c>
      <c r="K327" s="1">
        <v>4.901007781657138</v>
      </c>
      <c r="L327" s="1">
        <v>4.7114783162656044</v>
      </c>
      <c r="M327" s="1">
        <v>4.7007059265585509</v>
      </c>
      <c r="N327" s="1">
        <v>4.8390147967878825</v>
      </c>
    </row>
    <row r="328" spans="2:14" x14ac:dyDescent="0.3">
      <c r="B328">
        <v>7</v>
      </c>
      <c r="C328">
        <v>2025</v>
      </c>
      <c r="D328" t="s">
        <v>316</v>
      </c>
      <c r="E328" s="1">
        <v>4.7117291170169713</v>
      </c>
      <c r="F328" s="1">
        <v>4.6844210423921293</v>
      </c>
      <c r="G328" s="1">
        <v>4.5513912760693094</v>
      </c>
      <c r="H328" s="1">
        <v>4.6725714138575967</v>
      </c>
      <c r="I328" s="1">
        <v>4.5597937967359403</v>
      </c>
      <c r="J328" s="1">
        <v>4.7593557320389097</v>
      </c>
      <c r="K328" s="1">
        <v>4.6748124927282335</v>
      </c>
      <c r="L328" s="1">
        <v>4.5909701034204282</v>
      </c>
      <c r="M328" s="1">
        <v>4.519999988940584</v>
      </c>
      <c r="N328" s="1">
        <v>4.6586912208469879</v>
      </c>
    </row>
    <row r="329" spans="2:14" x14ac:dyDescent="0.3">
      <c r="B329">
        <v>8</v>
      </c>
      <c r="C329">
        <v>2025</v>
      </c>
      <c r="D329" t="s">
        <v>316</v>
      </c>
      <c r="E329" s="1">
        <v>4.4144444619455649</v>
      </c>
      <c r="F329" s="1">
        <v>4.3848000144958492</v>
      </c>
      <c r="G329" s="1">
        <v>4.2558152416478041</v>
      </c>
      <c r="H329" s="1">
        <v>4.2910000324249271</v>
      </c>
      <c r="I329" s="1">
        <v>4.5008750051259998</v>
      </c>
      <c r="J329" s="1">
        <v>4.5842034097445215</v>
      </c>
      <c r="K329" s="1">
        <v>4.4973437823355198</v>
      </c>
      <c r="L329" s="1">
        <v>4.3034483029924591</v>
      </c>
      <c r="M329" s="1">
        <v>4.2766346816833201</v>
      </c>
      <c r="N329" s="1">
        <v>4.4195316405523393</v>
      </c>
    </row>
  </sheetData>
  <sheetProtection sheet="1" objects="1" scenarios="1"/>
  <phoneticPr fontId="3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326"/>
  <sheetViews>
    <sheetView topLeftCell="B1" workbookViewId="0">
      <pane ySplit="2" topLeftCell="A300" activePane="bottomLeft" state="frozen"/>
      <selection activeCell="B1" sqref="B1"/>
      <selection pane="bottomLeft" activeCell="O332" sqref="O332"/>
    </sheetView>
  </sheetViews>
  <sheetFormatPr defaultRowHeight="14.4" x14ac:dyDescent="0.3"/>
  <cols>
    <col min="1" max="1" width="0" hidden="1" customWidth="1"/>
    <col min="2" max="2" width="6.88671875" bestFit="1" customWidth="1"/>
    <col min="3" max="3" width="5" bestFit="1" customWidth="1"/>
    <col min="4" max="4" width="14.33203125" bestFit="1" customWidth="1"/>
    <col min="5" max="5" width="7.33203125" style="1" bestFit="1" customWidth="1"/>
    <col min="6" max="6" width="11.33203125" style="1" bestFit="1" customWidth="1"/>
    <col min="7" max="7" width="12.21875" style="1" bestFit="1" customWidth="1"/>
    <col min="8" max="8" width="9.88671875" style="1" bestFit="1" customWidth="1"/>
    <col min="9" max="9" width="10.33203125" style="1" bestFit="1" customWidth="1"/>
    <col min="10" max="10" width="13.109375" style="1" bestFit="1" customWidth="1"/>
    <col min="11" max="11" width="9.88671875" style="1" bestFit="1" customWidth="1"/>
    <col min="12" max="12" width="10.33203125" style="1" bestFit="1" customWidth="1"/>
    <col min="13" max="13" width="12.33203125" style="1" bestFit="1" customWidth="1"/>
    <col min="14" max="14" width="9.88671875" style="1" customWidth="1"/>
  </cols>
  <sheetData>
    <row r="1" spans="2:14" x14ac:dyDescent="0.3">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3">
      <c r="B2" t="s">
        <v>11</v>
      </c>
      <c r="C2" t="s">
        <v>12</v>
      </c>
      <c r="D2" t="s">
        <v>0</v>
      </c>
      <c r="E2" s="1" t="s">
        <v>1</v>
      </c>
      <c r="F2" s="1" t="s">
        <v>2</v>
      </c>
      <c r="G2" s="1" t="s">
        <v>13</v>
      </c>
      <c r="H2" s="1" t="s">
        <v>3</v>
      </c>
      <c r="I2" s="1" t="s">
        <v>4</v>
      </c>
      <c r="J2" s="1" t="s">
        <v>5</v>
      </c>
      <c r="K2" s="1" t="s">
        <v>6</v>
      </c>
      <c r="L2" s="1" t="s">
        <v>7</v>
      </c>
      <c r="M2" s="1" t="s">
        <v>8</v>
      </c>
      <c r="N2" s="1" t="s">
        <v>9</v>
      </c>
    </row>
    <row r="3" spans="2:14" x14ac:dyDescent="0.3">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3">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3">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3">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3">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3">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3">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3">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3">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3">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3">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3">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3">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3">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3">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3">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3">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3">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3">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3">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3">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3">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3">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3">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3">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3">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3">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3">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3">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3">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3">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3">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3">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3">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3">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3">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3">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3">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3">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3">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3">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3">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3">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3">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3">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3">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3">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3">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3">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3">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3">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3">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3">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3">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3">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3">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3">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3">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3">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3">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3">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3">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3">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3">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3">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3">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3">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3">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3">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3">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3">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3">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3">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3">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3">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3">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3">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3">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3">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3">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3">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3">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3">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3">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3">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3">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3">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3">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3">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3">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3">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3">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3">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3">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3">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3">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3">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3">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3">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3">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3">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3">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3">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3">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3">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3">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3">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3">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3">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3">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3">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3">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3">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3">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3">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3">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3">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3">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3">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3">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3">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3">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3">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3">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3">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3">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3">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3">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3">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3">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3">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3">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3">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3">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3">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3">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3">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3">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3">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3">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3">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3">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3">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3">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3">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3">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3">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3">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3">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3">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3">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3">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3">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3">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3">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3">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3">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3">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3">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3">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3">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3">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3">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3">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3">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3">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3">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3">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3">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3">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3">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3">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3">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3">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3">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3">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3">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3">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3">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3">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3">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3">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3">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3">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3">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3">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3">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3">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3">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3">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3">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3">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3">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3">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3">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3">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3">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3">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3">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3">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3">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3">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3">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3">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3">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3">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3">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3">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3">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3">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3">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3">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3">
      <c r="B215">
        <v>5</v>
      </c>
      <c r="C215">
        <v>2016</v>
      </c>
      <c r="D215" t="s">
        <v>267</v>
      </c>
      <c r="E215" s="1">
        <v>3.0462036993768482</v>
      </c>
      <c r="F215" s="1">
        <v>3.1831250190734859</v>
      </c>
      <c r="G215" s="1">
        <v>2.9368234999039595</v>
      </c>
      <c r="H215" s="1">
        <v>3.0400990259529341</v>
      </c>
      <c r="I215" s="1">
        <v>3.0573333621025087</v>
      </c>
      <c r="J215" s="1">
        <v>3.1172314035005808</v>
      </c>
      <c r="K215" s="1">
        <v>3.1328409016132359</v>
      </c>
      <c r="L215" s="1">
        <v>3.0492934817853183</v>
      </c>
      <c r="M215" s="1">
        <v>3.0720472748823995</v>
      </c>
      <c r="N215" s="1">
        <v>3.0580546900629999</v>
      </c>
    </row>
    <row r="216" spans="2:14" x14ac:dyDescent="0.3">
      <c r="B216">
        <v>6</v>
      </c>
      <c r="C216">
        <v>2016</v>
      </c>
      <c r="D216" s="3" t="s">
        <v>267</v>
      </c>
      <c r="E216" s="1">
        <v>3.1987542094606343</v>
      </c>
      <c r="F216" s="1">
        <v>3.3404762006941295</v>
      </c>
      <c r="G216" s="1">
        <v>3.1081623837479158</v>
      </c>
      <c r="H216" s="1">
        <v>3.2172307693041291</v>
      </c>
      <c r="I216" s="1">
        <v>3.2156578867059005</v>
      </c>
      <c r="J216" s="1">
        <v>3.2846991558129601</v>
      </c>
      <c r="K216" s="1">
        <v>3.3057547267877831</v>
      </c>
      <c r="L216" s="1">
        <v>3.2409777895609539</v>
      </c>
      <c r="M216" s="1">
        <v>3.2201226839989974</v>
      </c>
      <c r="N216" s="1">
        <v>3.224693759591335</v>
      </c>
    </row>
    <row r="217" spans="2:14" x14ac:dyDescent="0.3">
      <c r="B217">
        <v>7</v>
      </c>
      <c r="C217">
        <v>2016</v>
      </c>
      <c r="D217" s="3" t="s">
        <v>267</v>
      </c>
      <c r="E217" s="1">
        <v>2.5204933063866317</v>
      </c>
      <c r="F217" s="1">
        <v>2.6771875321865077</v>
      </c>
      <c r="G217" s="1">
        <v>2.456524068659002</v>
      </c>
      <c r="H217" s="1">
        <v>2.5340000057220462</v>
      </c>
      <c r="I217" s="1">
        <v>2.5483695709187053</v>
      </c>
      <c r="J217" s="1">
        <v>2.5886922909663275</v>
      </c>
      <c r="K217" s="1">
        <v>2.620581380156584</v>
      </c>
      <c r="L217" s="1">
        <v>2.5490697857945466</v>
      </c>
      <c r="M217" s="1">
        <v>2.5442499975363413</v>
      </c>
      <c r="N217" s="1">
        <v>2.5449213895407863</v>
      </c>
    </row>
    <row r="218" spans="2:14" x14ac:dyDescent="0.3">
      <c r="B218">
        <v>8</v>
      </c>
      <c r="C218">
        <v>2016</v>
      </c>
      <c r="D218" s="3" t="s">
        <v>267</v>
      </c>
      <c r="E218" s="1">
        <v>2.2898141101390457</v>
      </c>
      <c r="F218" s="1">
        <v>2.4563888443840858</v>
      </c>
      <c r="G218" s="1">
        <v>2.296995884106483</v>
      </c>
      <c r="H218" s="1">
        <v>2.3119999647140501</v>
      </c>
      <c r="I218" s="1">
        <v>2.3060416430234909</v>
      </c>
      <c r="J218" s="1">
        <v>2.3636337362749633</v>
      </c>
      <c r="K218" s="1">
        <v>2.371875005463759</v>
      </c>
      <c r="L218" s="1">
        <v>2.3292913286704717</v>
      </c>
      <c r="M218" s="1">
        <v>2.3196710559882616</v>
      </c>
      <c r="N218" s="1">
        <v>2.3263510193123031</v>
      </c>
    </row>
    <row r="219" spans="2:14" x14ac:dyDescent="0.3">
      <c r="B219">
        <v>9</v>
      </c>
      <c r="C219">
        <v>2016</v>
      </c>
      <c r="D219" s="3" t="s">
        <v>303</v>
      </c>
      <c r="E219" s="1">
        <v>2.3245291549528662</v>
      </c>
      <c r="F219" s="1">
        <v>2.4528125077486038</v>
      </c>
      <c r="G219" s="1">
        <v>2.3517460318469499</v>
      </c>
      <c r="H219" s="1">
        <v>2.3541304261788079</v>
      </c>
      <c r="I219" s="1">
        <v>2.3590322425288539</v>
      </c>
      <c r="J219" s="1">
        <v>2.415238098492698</v>
      </c>
      <c r="K219" s="1">
        <v>2.3692000230153401</v>
      </c>
      <c r="L219" s="1">
        <v>2.3909829050047784</v>
      </c>
      <c r="M219" s="1">
        <v>2.3689655229963105</v>
      </c>
      <c r="N219" s="1">
        <v>2.3717726268425929</v>
      </c>
    </row>
    <row r="220" spans="2:14" x14ac:dyDescent="0.3">
      <c r="B220">
        <v>10</v>
      </c>
      <c r="C220">
        <v>2016</v>
      </c>
      <c r="D220" s="3" t="s">
        <v>303</v>
      </c>
      <c r="E220" s="1">
        <v>2.5229004399600998</v>
      </c>
      <c r="F220" s="1">
        <v>2.7071428412482854</v>
      </c>
      <c r="G220" s="1">
        <v>2.4814754392279954</v>
      </c>
      <c r="H220" s="1">
        <v>2.5450000117222467</v>
      </c>
      <c r="I220" s="1">
        <v>2.4606944471597672</v>
      </c>
      <c r="J220" s="1">
        <v>2.5933441666813639</v>
      </c>
      <c r="K220" s="1">
        <v>2.5427083596587181</v>
      </c>
      <c r="L220" s="1">
        <v>2.5213043586067529</v>
      </c>
      <c r="M220" s="1">
        <v>2.48666667396372</v>
      </c>
      <c r="N220" s="1">
        <v>2.5286164996444538</v>
      </c>
    </row>
    <row r="221" spans="2:14" x14ac:dyDescent="0.3">
      <c r="B221">
        <v>11</v>
      </c>
      <c r="C221">
        <v>2016</v>
      </c>
      <c r="D221" s="3" t="s">
        <v>303</v>
      </c>
      <c r="E221" s="1">
        <v>2.4544781201616281</v>
      </c>
      <c r="F221" s="1">
        <v>2.6189189343839079</v>
      </c>
      <c r="G221" s="1">
        <v>2.4180349501980443</v>
      </c>
      <c r="H221" s="1">
        <v>2.5141935310056134</v>
      </c>
      <c r="I221" s="1">
        <v>2.320105238964683</v>
      </c>
      <c r="J221" s="1">
        <v>2.5291089090970482</v>
      </c>
      <c r="K221" s="1">
        <v>2.5021929740905762</v>
      </c>
      <c r="L221" s="1">
        <v>2.4739583523737059</v>
      </c>
      <c r="M221" s="1">
        <v>2.3737974453576003</v>
      </c>
      <c r="N221" s="1">
        <v>2.4588593151956588</v>
      </c>
    </row>
    <row r="222" spans="2:14" x14ac:dyDescent="0.3">
      <c r="B222">
        <v>12</v>
      </c>
      <c r="C222">
        <v>2016</v>
      </c>
      <c r="D222" s="3" t="s">
        <v>303</v>
      </c>
      <c r="E222" s="1">
        <v>2.5222594189344592</v>
      </c>
      <c r="F222" s="1">
        <v>2.8002631225084005</v>
      </c>
      <c r="G222" s="1">
        <v>2.4925806368550947</v>
      </c>
      <c r="H222" s="1">
        <v>2.5567346835622984</v>
      </c>
      <c r="I222" s="1">
        <v>2.4247580824359769</v>
      </c>
      <c r="J222" s="1">
        <v>2.5534036008708449</v>
      </c>
      <c r="K222" s="1">
        <v>2.5197825872379802</v>
      </c>
      <c r="L222" s="1">
        <v>2.5438565042521386</v>
      </c>
      <c r="M222" s="1">
        <v>2.472583371400833</v>
      </c>
      <c r="N222" s="1">
        <v>2.525909089516674</v>
      </c>
    </row>
    <row r="223" spans="2:14" x14ac:dyDescent="0.3">
      <c r="B223">
        <v>1</v>
      </c>
      <c r="C223">
        <v>2017</v>
      </c>
      <c r="D223" s="3" t="s">
        <v>303</v>
      </c>
      <c r="E223" s="1">
        <v>2.6455416639645892</v>
      </c>
      <c r="F223" s="1">
        <v>2.9222222169240317</v>
      </c>
      <c r="G223" s="1">
        <v>2.5923497272970897</v>
      </c>
      <c r="H223" s="1">
        <v>2.6863157975046259</v>
      </c>
      <c r="I223" s="1">
        <v>2.5232812408357859</v>
      </c>
      <c r="J223" s="1">
        <v>2.6803761911242732</v>
      </c>
      <c r="K223" s="1">
        <v>2.6434444506963093</v>
      </c>
      <c r="L223" s="1">
        <v>2.6305464278153381</v>
      </c>
      <c r="M223" s="1">
        <v>2.5920832912127176</v>
      </c>
      <c r="N223" s="1">
        <v>2.6385222350165698</v>
      </c>
    </row>
    <row r="224" spans="2:14" x14ac:dyDescent="0.3">
      <c r="B224">
        <v>2</v>
      </c>
      <c r="C224">
        <v>2017</v>
      </c>
      <c r="D224" s="3" t="s">
        <v>303</v>
      </c>
      <c r="E224" s="1">
        <v>2.7425410131939123</v>
      </c>
      <c r="F224" s="1">
        <v>3.053333361943563</v>
      </c>
      <c r="G224" s="1">
        <v>2.7185106315511338</v>
      </c>
      <c r="H224" s="1">
        <v>2.8115555445353189</v>
      </c>
      <c r="I224" s="1">
        <v>2.6418918951137647</v>
      </c>
      <c r="J224" s="1">
        <v>2.7831609105241708</v>
      </c>
      <c r="K224" s="1">
        <v>2.7873912946037622</v>
      </c>
      <c r="L224" s="1">
        <v>2.722080963884475</v>
      </c>
      <c r="M224" s="1">
        <v>2.686406284570694</v>
      </c>
      <c r="N224" s="1">
        <v>2.7463579914367191</v>
      </c>
    </row>
    <row r="225" spans="2:15" x14ac:dyDescent="0.3">
      <c r="B225">
        <v>3</v>
      </c>
      <c r="C225">
        <v>2017</v>
      </c>
      <c r="D225" s="3" t="s">
        <v>303</v>
      </c>
      <c r="E225" s="1">
        <v>2.6281355801275219</v>
      </c>
      <c r="F225" s="1">
        <v>2.9514633969562811</v>
      </c>
      <c r="G225" s="1">
        <v>2.6366094642442697</v>
      </c>
      <c r="H225" s="1">
        <v>2.7679166793823242</v>
      </c>
      <c r="I225" s="1">
        <v>2.5310897766015468</v>
      </c>
      <c r="J225" s="1">
        <v>2.7174352185096149</v>
      </c>
      <c r="K225" s="1">
        <v>2.6831304301386294</v>
      </c>
      <c r="L225" s="1">
        <v>2.6212385138240428</v>
      </c>
      <c r="M225" s="1">
        <v>2.568041966511653</v>
      </c>
      <c r="N225" s="1">
        <v>2.655998827353792</v>
      </c>
    </row>
    <row r="226" spans="2:15" x14ac:dyDescent="0.3">
      <c r="B226">
        <v>4</v>
      </c>
      <c r="C226">
        <v>2017</v>
      </c>
      <c r="D226" s="3" t="s">
        <v>303</v>
      </c>
      <c r="E226" s="1">
        <v>2.7013524731651684</v>
      </c>
      <c r="F226" s="1">
        <v>2.9853124767541885</v>
      </c>
      <c r="G226" s="1">
        <v>2.7243478116781814</v>
      </c>
      <c r="H226" s="1">
        <v>2.8063541849454245</v>
      </c>
      <c r="I226" s="1">
        <v>2.6013244982586792</v>
      </c>
      <c r="J226" s="1">
        <v>2.735454573053302</v>
      </c>
      <c r="K226" s="1">
        <v>2.6822891752403901</v>
      </c>
      <c r="L226" s="1">
        <v>2.6514465359022035</v>
      </c>
      <c r="M226" s="1">
        <v>2.655826763843927</v>
      </c>
      <c r="N226" s="1">
        <v>2.7043741180072636</v>
      </c>
    </row>
    <row r="227" spans="2:15" x14ac:dyDescent="0.3">
      <c r="B227">
        <v>5</v>
      </c>
      <c r="C227">
        <v>2017</v>
      </c>
      <c r="D227" s="3" t="s">
        <v>303</v>
      </c>
      <c r="E227" s="1">
        <v>2.8623239263682296</v>
      </c>
      <c r="F227" s="1">
        <v>3.1195555739932592</v>
      </c>
      <c r="G227" s="1">
        <v>2.9106808743578321</v>
      </c>
      <c r="H227" s="1">
        <v>3.0370833118756613</v>
      </c>
      <c r="I227" s="1">
        <v>2.8299354768568468</v>
      </c>
      <c r="J227" s="1">
        <v>2.7988022084355686</v>
      </c>
      <c r="K227" s="1">
        <v>2.7485714256763458</v>
      </c>
      <c r="L227" s="1">
        <v>2.7895698803727345</v>
      </c>
      <c r="M227" s="1">
        <v>2.8582313304044762</v>
      </c>
      <c r="N227" s="1">
        <v>2.8557577562709442</v>
      </c>
    </row>
    <row r="228" spans="2:15" x14ac:dyDescent="0.3">
      <c r="B228">
        <v>6</v>
      </c>
      <c r="C228">
        <v>2017</v>
      </c>
      <c r="D228" s="3" t="s">
        <v>303</v>
      </c>
      <c r="E228" s="1">
        <v>2.9230416744947432</v>
      </c>
      <c r="F228" s="1">
        <v>3.0171428407941545</v>
      </c>
      <c r="G228" s="1">
        <v>2.896086951960688</v>
      </c>
      <c r="H228" s="1">
        <v>3.0561458294590316</v>
      </c>
      <c r="I228" s="1">
        <v>2.8892647238338696</v>
      </c>
      <c r="J228" s="1">
        <v>2.9006306380480975</v>
      </c>
      <c r="K228" s="1">
        <v>2.8214444319407144</v>
      </c>
      <c r="L228" s="1">
        <v>2.9538787841796874</v>
      </c>
      <c r="M228" s="1">
        <v>2.926406254991889</v>
      </c>
      <c r="N228" s="1">
        <v>2.9193071457317896</v>
      </c>
    </row>
    <row r="229" spans="2:15" x14ac:dyDescent="0.3">
      <c r="B229">
        <v>7</v>
      </c>
      <c r="C229">
        <v>2017</v>
      </c>
      <c r="D229" s="3" t="s">
        <v>303</v>
      </c>
      <c r="E229" s="1">
        <v>3.0124576283713518</v>
      </c>
      <c r="F229" s="1">
        <v>3.0288888944519892</v>
      </c>
      <c r="G229" s="1">
        <v>2.9574611557580028</v>
      </c>
      <c r="H229" s="1">
        <v>3.0795505395096341</v>
      </c>
      <c r="I229" s="1">
        <v>3.0529629543975547</v>
      </c>
      <c r="J229" s="1">
        <v>3.0602856900010789</v>
      </c>
      <c r="K229" s="1">
        <v>2.9094565277514248</v>
      </c>
      <c r="L229" s="1">
        <v>3.095970141353892</v>
      </c>
      <c r="M229" s="1">
        <v>3.077519992828369</v>
      </c>
      <c r="N229" s="1">
        <v>3.0306805819388241</v>
      </c>
    </row>
    <row r="230" spans="2:15" x14ac:dyDescent="0.3">
      <c r="B230">
        <v>8</v>
      </c>
      <c r="C230">
        <v>2017</v>
      </c>
      <c r="D230" s="3" t="s">
        <v>303</v>
      </c>
      <c r="E230" s="1">
        <v>2.8106093269949746</v>
      </c>
      <c r="F230" s="1">
        <v>2.8077777809566919</v>
      </c>
      <c r="G230" s="1">
        <v>2.8331355998071572</v>
      </c>
      <c r="H230" s="1">
        <v>2.826638660511049</v>
      </c>
      <c r="I230" s="1">
        <v>2.7865649125048222</v>
      </c>
      <c r="J230" s="1">
        <v>2.8032512476878799</v>
      </c>
      <c r="K230" s="1">
        <v>2.6307913553800515</v>
      </c>
      <c r="L230" s="1">
        <v>2.825939396655921</v>
      </c>
      <c r="M230" s="1">
        <v>2.7839583357175193</v>
      </c>
      <c r="N230" s="1">
        <v>2.7953786140737624</v>
      </c>
    </row>
    <row r="231" spans="2:15" x14ac:dyDescent="0.3">
      <c r="B231">
        <v>9</v>
      </c>
      <c r="C231">
        <v>2017</v>
      </c>
      <c r="D231" s="3" t="s">
        <v>305</v>
      </c>
      <c r="E231" s="1">
        <v>2.9171818072145634</v>
      </c>
      <c r="F231" s="1">
        <v>2.8797142710004535</v>
      </c>
      <c r="G231" s="1">
        <v>2.8935294067158419</v>
      </c>
      <c r="H231" s="1">
        <v>2.7684269674708335</v>
      </c>
      <c r="I231" s="1">
        <v>2.8872222370571561</v>
      </c>
      <c r="J231" s="1">
        <v>2.9093594576540367</v>
      </c>
      <c r="K231" s="1">
        <v>2.644456500592439</v>
      </c>
      <c r="L231" s="1">
        <v>2.8797222071223789</v>
      </c>
      <c r="M231" s="1">
        <v>2.8786065754343251</v>
      </c>
      <c r="N231" s="1">
        <v>2.8705011588753235</v>
      </c>
      <c r="O231" s="1"/>
    </row>
    <row r="232" spans="2:15" x14ac:dyDescent="0.3">
      <c r="B232">
        <v>10</v>
      </c>
      <c r="C232">
        <v>2017</v>
      </c>
      <c r="D232" s="3" t="s">
        <v>305</v>
      </c>
      <c r="E232" s="1">
        <v>3.0072398282823518</v>
      </c>
      <c r="F232" s="1">
        <v>2.9497435765388684</v>
      </c>
      <c r="G232" s="1">
        <v>3.005609763831627</v>
      </c>
      <c r="H232" s="1">
        <v>2.8930434947428494</v>
      </c>
      <c r="I232" s="1">
        <v>2.9405147205380833</v>
      </c>
      <c r="J232" s="1">
        <v>3.011789475825795</v>
      </c>
      <c r="K232" s="1">
        <v>2.72884615109517</v>
      </c>
      <c r="L232" s="1">
        <v>2.9379042222828207</v>
      </c>
      <c r="M232" s="1">
        <v>2.9537007996416467</v>
      </c>
      <c r="N232" s="1">
        <v>2.9562097478002198</v>
      </c>
      <c r="O232" s="1"/>
    </row>
    <row r="233" spans="2:15" x14ac:dyDescent="0.3">
      <c r="B233">
        <v>11</v>
      </c>
      <c r="C233">
        <v>2017</v>
      </c>
      <c r="D233" s="3" t="s">
        <v>305</v>
      </c>
      <c r="E233" s="1">
        <v>3.0414878851814664</v>
      </c>
      <c r="F233" s="1">
        <v>3.2109999895095824</v>
      </c>
      <c r="G233" s="1">
        <v>3.029170730637341</v>
      </c>
      <c r="H233" s="1">
        <v>2.9912295204694153</v>
      </c>
      <c r="I233" s="1">
        <v>2.9915286674621</v>
      </c>
      <c r="J233" s="1">
        <v>3.0794970446084378</v>
      </c>
      <c r="K233" s="1">
        <v>2.7535789489746092</v>
      </c>
      <c r="L233" s="1">
        <v>2.9803319669858053</v>
      </c>
      <c r="M233" s="1">
        <v>3.0083735060979087</v>
      </c>
      <c r="N233" s="1">
        <v>3.0157727045390668</v>
      </c>
      <c r="O233" s="1"/>
    </row>
    <row r="234" spans="2:15" x14ac:dyDescent="0.3">
      <c r="B234">
        <v>12</v>
      </c>
      <c r="C234">
        <v>2017</v>
      </c>
      <c r="D234" s="3" t="s">
        <v>305</v>
      </c>
      <c r="E234" s="1">
        <v>3.1553097383110926</v>
      </c>
      <c r="F234" s="1">
        <v>3.3667500197887419</v>
      </c>
      <c r="G234" s="1">
        <v>3.113271611708182</v>
      </c>
      <c r="H234" s="1">
        <v>3.1358333279689155</v>
      </c>
      <c r="I234" s="1">
        <v>3.0900854432684746</v>
      </c>
      <c r="J234" s="1">
        <v>3.1890523059695375</v>
      </c>
      <c r="K234" s="1">
        <v>2.9118750443061194</v>
      </c>
      <c r="L234" s="1">
        <v>3.0868571372259233</v>
      </c>
      <c r="M234" s="1">
        <v>3.0996899346048519</v>
      </c>
      <c r="N234" s="1">
        <v>3.1245947969287591</v>
      </c>
      <c r="O234" s="1"/>
    </row>
    <row r="235" spans="2:15" x14ac:dyDescent="0.3">
      <c r="B235">
        <v>1</v>
      </c>
      <c r="C235">
        <v>2018</v>
      </c>
      <c r="D235" s="3" t="s">
        <v>305</v>
      </c>
      <c r="E235" s="1">
        <v>3.4249629568170619</v>
      </c>
      <c r="F235" s="1">
        <v>3.6137777858310276</v>
      </c>
      <c r="G235" s="1">
        <v>3.4507000005245207</v>
      </c>
      <c r="H235" s="1">
        <v>3.486869583959165</v>
      </c>
      <c r="I235" s="1">
        <v>3.2689933120804344</v>
      </c>
      <c r="J235" s="1">
        <v>3.4120527865949613</v>
      </c>
      <c r="K235" s="1">
        <v>3.2015000025431317</v>
      </c>
      <c r="L235" s="1">
        <v>3.3008673422190609</v>
      </c>
      <c r="M235" s="1">
        <v>3.2891666935040402</v>
      </c>
      <c r="N235" s="1">
        <v>3.3752135730268966</v>
      </c>
      <c r="O235" s="1"/>
    </row>
    <row r="236" spans="2:15" x14ac:dyDescent="0.3">
      <c r="B236">
        <v>2</v>
      </c>
      <c r="C236">
        <v>2018</v>
      </c>
      <c r="D236" s="3" t="s">
        <v>305</v>
      </c>
      <c r="E236" s="1">
        <v>3.1851947978461461</v>
      </c>
      <c r="F236" s="1">
        <v>3.0797222124205694</v>
      </c>
      <c r="G236" s="1">
        <v>3.0011250153183937</v>
      </c>
      <c r="H236" s="1">
        <v>3.0383333450271968</v>
      </c>
      <c r="I236" s="1">
        <v>3.0988810879367215</v>
      </c>
      <c r="J236" s="1">
        <v>3.2747517663536341</v>
      </c>
      <c r="K236" s="1">
        <v>3.2144660208989118</v>
      </c>
      <c r="L236" s="1">
        <v>3.2216875061392782</v>
      </c>
      <c r="M236" s="1">
        <v>3.1285605773781286</v>
      </c>
      <c r="N236" s="1">
        <v>3.1616829394577679</v>
      </c>
      <c r="O236" s="1"/>
    </row>
    <row r="237" spans="2:15" x14ac:dyDescent="0.3">
      <c r="B237">
        <v>3</v>
      </c>
      <c r="C237">
        <v>2018</v>
      </c>
      <c r="D237" s="3" t="s">
        <v>305</v>
      </c>
      <c r="E237" s="1">
        <v>3.2552112727098064</v>
      </c>
      <c r="F237" s="1">
        <v>3.1291666759385004</v>
      </c>
      <c r="G237" s="1">
        <v>3.0749193468401508</v>
      </c>
      <c r="H237" s="1">
        <v>3.04597702519647</v>
      </c>
      <c r="I237" s="1">
        <v>3.1620168044787493</v>
      </c>
      <c r="J237" s="1">
        <v>3.3224662155718416</v>
      </c>
      <c r="K237" s="1">
        <v>3.303020847340425</v>
      </c>
      <c r="L237" s="1">
        <v>3.3101685422190119</v>
      </c>
      <c r="M237" s="1">
        <v>3.2155905614687703</v>
      </c>
      <c r="N237" s="1">
        <v>3.234098749474672</v>
      </c>
      <c r="O237" s="1"/>
    </row>
    <row r="238" spans="2:15" x14ac:dyDescent="0.3">
      <c r="B238">
        <v>4</v>
      </c>
      <c r="C238">
        <v>2018</v>
      </c>
      <c r="D238" s="3" t="s">
        <v>305</v>
      </c>
      <c r="E238" s="1">
        <v>3.3026066278394364</v>
      </c>
      <c r="F238" s="1">
        <v>3.1766666703754001</v>
      </c>
      <c r="G238" s="1">
        <v>3.1518333335717519</v>
      </c>
      <c r="H238" s="1">
        <v>3.1277499765157701</v>
      </c>
      <c r="I238" s="1">
        <v>3.2048951329051198</v>
      </c>
      <c r="J238" s="1">
        <v>3.3603236127439824</v>
      </c>
      <c r="K238" s="1">
        <v>3.3738888700803122</v>
      </c>
      <c r="L238" s="1">
        <v>3.3425624445080757</v>
      </c>
      <c r="M238" s="1">
        <v>3.2516923115803644</v>
      </c>
      <c r="N238" s="1">
        <v>3.2831148702361168</v>
      </c>
      <c r="O238" s="1"/>
    </row>
    <row r="239" spans="2:15" x14ac:dyDescent="0.3">
      <c r="B239">
        <v>5</v>
      </c>
      <c r="C239">
        <v>2018</v>
      </c>
      <c r="D239" s="3" t="s">
        <v>305</v>
      </c>
      <c r="E239" s="1">
        <v>3.4437500019283855</v>
      </c>
      <c r="F239" s="1">
        <v>3.320238090696789</v>
      </c>
      <c r="G239" s="1">
        <v>3.2785806594356415</v>
      </c>
      <c r="H239" s="1">
        <v>3.1419417418322517</v>
      </c>
      <c r="I239" s="1">
        <v>3.3155172232923835</v>
      </c>
      <c r="J239" s="1">
        <v>3.4955652133278226</v>
      </c>
      <c r="K239" s="1">
        <v>3.5535042734227629</v>
      </c>
      <c r="L239" s="1">
        <v>3.4789847964562739</v>
      </c>
      <c r="M239" s="1">
        <v>3.3881761113052846</v>
      </c>
      <c r="N239" s="1">
        <v>3.4101042374725838</v>
      </c>
      <c r="O239" s="1"/>
    </row>
    <row r="240" spans="2:15" x14ac:dyDescent="0.3">
      <c r="B240">
        <v>6</v>
      </c>
      <c r="C240">
        <v>2018</v>
      </c>
      <c r="D240" s="3" t="s">
        <v>305</v>
      </c>
      <c r="E240" s="1">
        <v>3.1455092562569513</v>
      </c>
      <c r="F240" s="1">
        <v>3.0500000238418581</v>
      </c>
      <c r="G240" s="1">
        <v>2.9777380994388034</v>
      </c>
      <c r="H240" s="1">
        <v>2.8836144711597855</v>
      </c>
      <c r="I240" s="1">
        <v>3.0635821089815738</v>
      </c>
      <c r="J240" s="1">
        <v>3.2023809455689931</v>
      </c>
      <c r="K240" s="1">
        <v>3.2269306867429526</v>
      </c>
      <c r="L240" s="1">
        <v>3.1985029688852276</v>
      </c>
      <c r="M240" s="1">
        <v>3.1024427577739453</v>
      </c>
      <c r="N240" s="1">
        <v>3.1300239793592981</v>
      </c>
      <c r="O240" s="1"/>
    </row>
    <row r="241" spans="2:15" x14ac:dyDescent="0.3">
      <c r="B241">
        <v>7</v>
      </c>
      <c r="C241">
        <v>2018</v>
      </c>
      <c r="D241" s="3" t="s">
        <v>305</v>
      </c>
      <c r="E241" s="1">
        <v>2.9523611190142454</v>
      </c>
      <c r="F241" s="1">
        <v>2.8831249922513962</v>
      </c>
      <c r="G241" s="1">
        <v>2.8256944517294564</v>
      </c>
      <c r="H241" s="1">
        <v>2.7390361492892348</v>
      </c>
      <c r="I241" s="1">
        <v>2.9054285594395228</v>
      </c>
      <c r="J241" s="1">
        <v>3.0017753701279131</v>
      </c>
      <c r="K241" s="1">
        <v>3.1304347800171892</v>
      </c>
      <c r="L241" s="1">
        <v>3.0229861189921698</v>
      </c>
      <c r="M241" s="1">
        <v>2.9426612854003906</v>
      </c>
      <c r="N241" s="1">
        <v>2.9577925564549492</v>
      </c>
      <c r="O241" s="1"/>
    </row>
    <row r="242" spans="2:15" x14ac:dyDescent="0.3">
      <c r="B242">
        <v>8</v>
      </c>
      <c r="C242">
        <v>2018</v>
      </c>
      <c r="D242" s="3" t="s">
        <v>305</v>
      </c>
      <c r="E242" s="1">
        <v>3.0655067555002264</v>
      </c>
      <c r="F242" s="1">
        <v>2.9372222224871316</v>
      </c>
      <c r="G242" s="1">
        <v>2.9274647806731746</v>
      </c>
      <c r="H242" s="1">
        <v>2.8605714343843007</v>
      </c>
      <c r="I242" s="1">
        <v>2.9924683344515066</v>
      </c>
      <c r="J242" s="1">
        <v>3.1127055867597342</v>
      </c>
      <c r="K242" s="1">
        <v>3.2395238119458396</v>
      </c>
      <c r="L242" s="1">
        <v>3.1309239255345385</v>
      </c>
      <c r="M242" s="1">
        <v>3.0367088529128061</v>
      </c>
      <c r="N242" s="1">
        <v>3.0591403309222871</v>
      </c>
      <c r="O242" s="1"/>
    </row>
    <row r="243" spans="2:15" x14ac:dyDescent="0.3">
      <c r="B243">
        <v>9</v>
      </c>
      <c r="C243">
        <v>2018</v>
      </c>
      <c r="D243" s="3" t="s">
        <v>306</v>
      </c>
      <c r="E243" s="1">
        <v>2.9638493679557385</v>
      </c>
      <c r="F243" s="1">
        <v>2.9471875056624413</v>
      </c>
      <c r="G243" s="1">
        <v>2.8572619160016379</v>
      </c>
      <c r="H243" s="1">
        <v>2.7821276669806623</v>
      </c>
      <c r="I243" s="1">
        <v>2.9695495592581258</v>
      </c>
      <c r="J243" s="1">
        <v>3.0638851402579128</v>
      </c>
      <c r="K243" s="1">
        <v>3.106666661798954</v>
      </c>
      <c r="L243" s="1">
        <v>3.0588311916821964</v>
      </c>
      <c r="M243" s="1">
        <v>2.9971317875292875</v>
      </c>
      <c r="N243" s="1">
        <v>2.9845868142108469</v>
      </c>
      <c r="O243" s="1"/>
    </row>
    <row r="244" spans="2:15" x14ac:dyDescent="0.3">
      <c r="B244">
        <v>10</v>
      </c>
      <c r="C244">
        <v>2018</v>
      </c>
      <c r="D244" s="3" t="s">
        <v>306</v>
      </c>
      <c r="E244" s="1">
        <v>3.0053023216336272</v>
      </c>
      <c r="F244" s="1">
        <v>3.0251999855041505</v>
      </c>
      <c r="G244" s="1">
        <v>2.8517687109862866</v>
      </c>
      <c r="H244" s="1">
        <v>2.9523958340287209</v>
      </c>
      <c r="I244" s="1">
        <v>2.9686111233852528</v>
      </c>
      <c r="J244" s="1">
        <v>3.1231908194328608</v>
      </c>
      <c r="K244" s="1">
        <v>3.1490909186276523</v>
      </c>
      <c r="L244" s="1">
        <v>3.1633974558267837</v>
      </c>
      <c r="M244" s="1">
        <v>3.0054237276820812</v>
      </c>
      <c r="N244" s="1">
        <v>3.0397160991509256</v>
      </c>
      <c r="O244" s="1"/>
    </row>
    <row r="245" spans="2:15" x14ac:dyDescent="0.3">
      <c r="B245">
        <v>11</v>
      </c>
      <c r="C245">
        <v>2018</v>
      </c>
      <c r="D245" s="3" t="s">
        <v>306</v>
      </c>
      <c r="E245" s="1">
        <v>3.0171935442955262</v>
      </c>
      <c r="F245" s="1">
        <v>3.0842856594494412</v>
      </c>
      <c r="G245" s="1">
        <v>2.8673333119123412</v>
      </c>
      <c r="H245" s="1">
        <v>3.0327965970766746</v>
      </c>
      <c r="I245" s="1">
        <v>2.9599435248617398</v>
      </c>
      <c r="J245" s="1">
        <v>3.1016752302032158</v>
      </c>
      <c r="K245" s="1">
        <v>3.1393162226065612</v>
      </c>
      <c r="L245" s="1">
        <v>3.1628110507666243</v>
      </c>
      <c r="M245" s="1">
        <v>3.0056179815463806</v>
      </c>
      <c r="N245" s="1">
        <v>3.0409027670544608</v>
      </c>
      <c r="O245" s="1"/>
    </row>
    <row r="246" spans="2:15" x14ac:dyDescent="0.3">
      <c r="B246">
        <v>12</v>
      </c>
      <c r="C246">
        <v>2018</v>
      </c>
      <c r="D246" s="3" t="s">
        <v>306</v>
      </c>
      <c r="E246" s="1">
        <v>3.0934024717797879</v>
      </c>
      <c r="F246" s="1">
        <v>3.324583331743876</v>
      </c>
      <c r="G246" s="1">
        <v>3.0109589083553994</v>
      </c>
      <c r="H246" s="1">
        <v>3.1782291804750762</v>
      </c>
      <c r="I246" s="1">
        <v>3.0581896428404183</v>
      </c>
      <c r="J246" s="1">
        <v>3.16615855184997</v>
      </c>
      <c r="K246" s="1">
        <v>3.2063440610003728</v>
      </c>
      <c r="L246" s="1">
        <v>3.2247802268017778</v>
      </c>
      <c r="M246" s="1">
        <v>3.1150724559590435</v>
      </c>
      <c r="N246" s="1">
        <v>3.1365395887506322</v>
      </c>
      <c r="O246" s="1"/>
    </row>
    <row r="247" spans="2:15" x14ac:dyDescent="0.3">
      <c r="B247">
        <v>1</v>
      </c>
      <c r="C247">
        <v>2019</v>
      </c>
      <c r="D247" s="3" t="s">
        <v>306</v>
      </c>
      <c r="E247" s="1">
        <v>3.118226930604759</v>
      </c>
      <c r="F247" s="1">
        <v>3.4711538461538463</v>
      </c>
      <c r="G247" s="1">
        <v>3.0812698432377408</v>
      </c>
      <c r="H247" s="1">
        <v>3.2540540394482314</v>
      </c>
      <c r="I247" s="1">
        <v>3.0457663988544992</v>
      </c>
      <c r="J247" s="1">
        <v>3.1649333591461182</v>
      </c>
      <c r="K247" s="1">
        <v>3.1869473733400042</v>
      </c>
      <c r="L247" s="1">
        <v>3.2272596198778887</v>
      </c>
      <c r="M247" s="1">
        <v>3.123950606510963</v>
      </c>
      <c r="N247" s="1">
        <v>3.1529211351172028</v>
      </c>
      <c r="O247" s="1"/>
    </row>
    <row r="248" spans="2:15" x14ac:dyDescent="0.3">
      <c r="B248">
        <v>2</v>
      </c>
      <c r="C248">
        <v>2019</v>
      </c>
      <c r="D248" s="3" t="s">
        <v>306</v>
      </c>
      <c r="E248" s="1">
        <v>3.1074390236924336</v>
      </c>
      <c r="F248" s="1">
        <v>3.4456521739130435</v>
      </c>
      <c r="G248" s="1">
        <v>3.0886842137888859</v>
      </c>
      <c r="H248" s="1">
        <v>3.243608255976254</v>
      </c>
      <c r="I248" s="1">
        <v>3.0090540438084989</v>
      </c>
      <c r="J248" s="1">
        <v>3.1560625143349172</v>
      </c>
      <c r="K248" s="1">
        <v>3.1678640819290309</v>
      </c>
      <c r="L248" s="1">
        <v>3.1888554297297835</v>
      </c>
      <c r="M248" s="1">
        <v>3.077518767880318</v>
      </c>
      <c r="N248" s="1">
        <v>3.1325792522526612</v>
      </c>
      <c r="O248" s="1"/>
    </row>
    <row r="249" spans="2:15" x14ac:dyDescent="0.3">
      <c r="B249">
        <v>3</v>
      </c>
      <c r="C249">
        <v>2019</v>
      </c>
      <c r="D249" s="3" t="s">
        <v>306</v>
      </c>
      <c r="E249" s="1">
        <v>3.0454464150326594</v>
      </c>
      <c r="F249" s="1">
        <v>3.3586956314418628</v>
      </c>
      <c r="G249" s="1">
        <v>2.9938158063512099</v>
      </c>
      <c r="H249" s="1">
        <v>3.2195000147819517</v>
      </c>
      <c r="I249" s="1">
        <v>2.9447414011790833</v>
      </c>
      <c r="J249" s="1">
        <v>3.0909225113717391</v>
      </c>
      <c r="K249" s="1">
        <v>3.1295370569935552</v>
      </c>
      <c r="L249" s="1">
        <v>3.110896552842239</v>
      </c>
      <c r="M249" s="1">
        <v>3.0015748147889387</v>
      </c>
      <c r="N249" s="1">
        <v>3.0694628810807241</v>
      </c>
      <c r="O249" s="1"/>
    </row>
    <row r="250" spans="2:15" x14ac:dyDescent="0.3">
      <c r="B250">
        <v>4</v>
      </c>
      <c r="C250">
        <v>2019</v>
      </c>
      <c r="D250" s="3" t="s">
        <v>306</v>
      </c>
      <c r="E250" s="1">
        <v>2.8935080728223248</v>
      </c>
      <c r="F250" s="1">
        <v>3.2287499904632568</v>
      </c>
      <c r="G250" s="1">
        <v>2.8475817044576011</v>
      </c>
      <c r="H250" s="1">
        <v>3.0841414109624998</v>
      </c>
      <c r="I250" s="1">
        <v>2.8025873991159291</v>
      </c>
      <c r="J250" s="1">
        <v>2.9622929984596884</v>
      </c>
      <c r="K250" s="1">
        <v>3.0143749887744584</v>
      </c>
      <c r="L250" s="1">
        <v>2.971233758059415</v>
      </c>
      <c r="M250" s="1">
        <v>2.8557971076688906</v>
      </c>
      <c r="N250" s="1">
        <v>2.927735573710796</v>
      </c>
      <c r="O250" s="1"/>
    </row>
    <row r="251" spans="2:15" x14ac:dyDescent="0.3">
      <c r="B251">
        <v>5</v>
      </c>
      <c r="C251">
        <v>2019</v>
      </c>
      <c r="D251" s="3" t="s">
        <v>306</v>
      </c>
      <c r="E251" s="1">
        <v>3.0759364109578486</v>
      </c>
      <c r="F251" s="1">
        <v>3.3800000031789144</v>
      </c>
      <c r="G251" s="1">
        <v>3.0569587577249586</v>
      </c>
      <c r="H251" s="1">
        <v>3.2559200153350831</v>
      </c>
      <c r="I251" s="1">
        <v>2.9812925088973272</v>
      </c>
      <c r="J251" s="1">
        <v>3.1558263215030276</v>
      </c>
      <c r="K251" s="1">
        <v>3.2079999828338623</v>
      </c>
      <c r="L251" s="1">
        <v>3.145189872270898</v>
      </c>
      <c r="M251" s="1">
        <v>3.0556969931631377</v>
      </c>
      <c r="N251" s="1">
        <v>3.1165747292306349</v>
      </c>
      <c r="O251" s="1"/>
    </row>
    <row r="252" spans="2:15" x14ac:dyDescent="0.3">
      <c r="B252">
        <v>6</v>
      </c>
      <c r="C252">
        <v>2019</v>
      </c>
      <c r="D252" s="3" t="s">
        <v>306</v>
      </c>
      <c r="E252" s="1">
        <v>3.6018468603357539</v>
      </c>
      <c r="F252" s="1">
        <v>3.8462500075499215</v>
      </c>
      <c r="G252" s="1">
        <v>3.5494558000240195</v>
      </c>
      <c r="H252" s="1">
        <v>3.7877777730575715</v>
      </c>
      <c r="I252" s="1">
        <v>3.5170503434517402</v>
      </c>
      <c r="J252" s="1">
        <v>3.6865359388924892</v>
      </c>
      <c r="K252" s="1">
        <v>3.7947222126854792</v>
      </c>
      <c r="L252" s="1">
        <v>3.7130935243565402</v>
      </c>
      <c r="M252" s="1">
        <v>3.5763704193962944</v>
      </c>
      <c r="N252" s="1">
        <v>3.6500303304222519</v>
      </c>
      <c r="O252" s="1"/>
    </row>
    <row r="253" spans="2:15" x14ac:dyDescent="0.3">
      <c r="B253">
        <v>7</v>
      </c>
      <c r="C253">
        <v>2019</v>
      </c>
      <c r="D253" s="3" t="s">
        <v>306</v>
      </c>
      <c r="E253" s="1">
        <v>3.5272490597125765</v>
      </c>
      <c r="F253" s="1">
        <v>3.7606897107486068</v>
      </c>
      <c r="G253" s="1">
        <v>3.4797354362629078</v>
      </c>
      <c r="H253" s="1">
        <v>3.7250400047302246</v>
      </c>
      <c r="I253" s="1">
        <v>3.4177181256697482</v>
      </c>
      <c r="J253" s="1">
        <v>3.6094083031253703</v>
      </c>
      <c r="K253" s="1">
        <v>3.7260000069936114</v>
      </c>
      <c r="L253" s="1">
        <v>3.6404733841235819</v>
      </c>
      <c r="M253" s="1">
        <v>3.4942457849086996</v>
      </c>
      <c r="N253" s="1">
        <v>3.5725845578527786</v>
      </c>
      <c r="O253" s="1"/>
    </row>
    <row r="254" spans="2:15" x14ac:dyDescent="0.3">
      <c r="B254">
        <v>8</v>
      </c>
      <c r="C254">
        <v>2019</v>
      </c>
      <c r="D254" s="3" t="s">
        <v>306</v>
      </c>
      <c r="E254" s="1">
        <v>2.9902057353361151</v>
      </c>
      <c r="F254" s="1">
        <v>3.2939999818801882</v>
      </c>
      <c r="G254" s="1">
        <v>2.9620512953171363</v>
      </c>
      <c r="H254" s="1">
        <v>3.2163999700546264</v>
      </c>
      <c r="I254" s="1">
        <v>2.8854411700192619</v>
      </c>
      <c r="J254" s="1">
        <v>3.0830065378176621</v>
      </c>
      <c r="K254" s="1">
        <v>3.2010869824368022</v>
      </c>
      <c r="L254" s="1">
        <v>3.0937820627139163</v>
      </c>
      <c r="M254" s="1">
        <v>2.9495620257663031</v>
      </c>
      <c r="N254" s="1">
        <v>3.0410549730992424</v>
      </c>
      <c r="O254" s="1"/>
    </row>
    <row r="255" spans="2:15" x14ac:dyDescent="0.3">
      <c r="B255">
        <v>9</v>
      </c>
      <c r="C255">
        <v>2019</v>
      </c>
      <c r="D255" s="3" t="s">
        <v>307</v>
      </c>
      <c r="E255" s="1">
        <v>2.9434951439644528</v>
      </c>
      <c r="F255" s="1">
        <v>3.1925000071525576</v>
      </c>
      <c r="G255" s="1">
        <v>2.8200657885325584</v>
      </c>
      <c r="H255" s="1">
        <v>3.0580000042915345</v>
      </c>
      <c r="I255" s="1">
        <v>2.8354385882093194</v>
      </c>
      <c r="J255" s="1">
        <v>3.0389062687754631</v>
      </c>
      <c r="K255" s="1">
        <v>3.0780434867610103</v>
      </c>
      <c r="L255" s="1">
        <v>3.0686549805758294</v>
      </c>
      <c r="M255" s="1">
        <v>2.9013636292833271</v>
      </c>
      <c r="N255" s="1">
        <v>2.9772379546103447</v>
      </c>
      <c r="O255" s="1"/>
    </row>
    <row r="256" spans="2:15" x14ac:dyDescent="0.3">
      <c r="B256">
        <v>10</v>
      </c>
      <c r="C256">
        <v>2019</v>
      </c>
      <c r="D256" s="3" t="s">
        <v>307</v>
      </c>
      <c r="E256" s="1">
        <v>3.1765882529464422</v>
      </c>
      <c r="F256" s="1">
        <v>3.4490000168482462</v>
      </c>
      <c r="G256" s="1">
        <v>3.121460674853807</v>
      </c>
      <c r="H256" s="1">
        <v>3.3108860933327975</v>
      </c>
      <c r="I256" s="1">
        <v>3.0636206604968543</v>
      </c>
      <c r="J256" s="1">
        <v>3.2872357426620109</v>
      </c>
      <c r="K256" s="1">
        <v>3.3499999735966202</v>
      </c>
      <c r="L256" s="1">
        <v>3.3268493158087882</v>
      </c>
      <c r="M256" s="1">
        <v>3.1346821026995002</v>
      </c>
      <c r="N256" s="1">
        <v>3.2246370408054585</v>
      </c>
      <c r="O256" s="1"/>
    </row>
    <row r="257" spans="2:15" x14ac:dyDescent="0.3">
      <c r="B257">
        <v>11</v>
      </c>
      <c r="C257">
        <v>2019</v>
      </c>
      <c r="D257" s="3" t="s">
        <v>307</v>
      </c>
      <c r="E257" s="1">
        <v>3.0575324611746386</v>
      </c>
      <c r="F257" s="1">
        <v>3.2962499956289926</v>
      </c>
      <c r="G257" s="1">
        <v>2.9466892013678678</v>
      </c>
      <c r="H257" s="1">
        <v>3.157045442949642</v>
      </c>
      <c r="I257" s="1">
        <v>2.9027272704597955</v>
      </c>
      <c r="J257" s="1">
        <v>3.1528181921352041</v>
      </c>
      <c r="K257" s="1">
        <v>3.163839284862791</v>
      </c>
      <c r="L257" s="1">
        <v>3.1401612950909521</v>
      </c>
      <c r="M257" s="1">
        <v>2.9762328830483842</v>
      </c>
      <c r="N257" s="1">
        <v>3.073721593753858</v>
      </c>
      <c r="O257" s="1"/>
    </row>
    <row r="258" spans="2:15" x14ac:dyDescent="0.3">
      <c r="B258">
        <v>12</v>
      </c>
      <c r="C258">
        <v>2019</v>
      </c>
      <c r="D258" s="3" t="s">
        <v>307</v>
      </c>
      <c r="E258" s="1">
        <v>3.0749999951878819</v>
      </c>
      <c r="F258" s="1">
        <v>3.3354166646798453</v>
      </c>
      <c r="G258" s="1">
        <v>2.9586805519130497</v>
      </c>
      <c r="H258" s="1">
        <v>3.2496000027656553</v>
      </c>
      <c r="I258" s="1">
        <v>2.97126049153945</v>
      </c>
      <c r="J258" s="1">
        <v>3.1859660989147121</v>
      </c>
      <c r="K258" s="1">
        <v>3.2077083438634872</v>
      </c>
      <c r="L258" s="1">
        <v>3.2015178565468108</v>
      </c>
      <c r="M258" s="1">
        <v>3.0627777692344456</v>
      </c>
      <c r="N258" s="1">
        <v>3.1169329041871019</v>
      </c>
      <c r="O258" s="1"/>
    </row>
    <row r="259" spans="2:15" x14ac:dyDescent="0.3">
      <c r="B259">
        <v>1</v>
      </c>
      <c r="C259">
        <v>2020</v>
      </c>
      <c r="D259" s="3" t="s">
        <v>307</v>
      </c>
      <c r="E259" s="1">
        <v>3.1397810252043454</v>
      </c>
      <c r="F259" s="1">
        <v>3.4636000633239745</v>
      </c>
      <c r="G259" s="1">
        <v>3.0288700626394842</v>
      </c>
      <c r="H259" s="1">
        <v>3.3211206608805162</v>
      </c>
      <c r="I259" s="1">
        <v>3.0376271070060081</v>
      </c>
      <c r="J259" s="1">
        <v>3.2464973435682407</v>
      </c>
      <c r="K259" s="1">
        <v>3.3055833657582601</v>
      </c>
      <c r="L259" s="1">
        <v>3.2698684177900614</v>
      </c>
      <c r="M259" s="1">
        <v>3.1355628856759985</v>
      </c>
      <c r="N259" s="1">
        <v>3.1904711376853392</v>
      </c>
      <c r="O259" s="1"/>
    </row>
    <row r="260" spans="2:15" x14ac:dyDescent="0.3">
      <c r="B260">
        <v>2</v>
      </c>
      <c r="C260">
        <v>2020</v>
      </c>
      <c r="D260" s="3" t="s">
        <v>307</v>
      </c>
      <c r="E260" s="1">
        <v>3.1060091541447772</v>
      </c>
      <c r="F260" s="1">
        <v>3.4004166523615518</v>
      </c>
      <c r="G260" s="1">
        <v>3.0318055500586829</v>
      </c>
      <c r="H260" s="1">
        <v>3.2463043513505356</v>
      </c>
      <c r="I260" s="1">
        <v>2.994305552707778</v>
      </c>
      <c r="J260" s="1">
        <v>3.2183852742819203</v>
      </c>
      <c r="K260" s="1">
        <v>3.2334259439397743</v>
      </c>
      <c r="L260" s="1">
        <v>3.2287234076371432</v>
      </c>
      <c r="M260" s="1">
        <v>3.0872726873918013</v>
      </c>
      <c r="N260" s="1">
        <v>3.1508193071863473</v>
      </c>
      <c r="O260" s="1"/>
    </row>
    <row r="261" spans="2:15" x14ac:dyDescent="0.3">
      <c r="B261">
        <v>3</v>
      </c>
      <c r="C261">
        <v>2020</v>
      </c>
      <c r="D261" s="3" t="s">
        <v>307</v>
      </c>
      <c r="E261" s="1">
        <v>3.1395000189542772</v>
      </c>
      <c r="F261" s="1">
        <v>3.3816666702429452</v>
      </c>
      <c r="G261" s="1">
        <v>3.09347222910987</v>
      </c>
      <c r="H261" s="1">
        <v>3.1789130594419395</v>
      </c>
      <c r="I261" s="1">
        <v>2.9104166686534882</v>
      </c>
      <c r="J261" s="1">
        <v>3.1298076900152059</v>
      </c>
      <c r="K261" s="1">
        <v>3.1041666840513549</v>
      </c>
      <c r="L261" s="1">
        <v>3.1134645732369011</v>
      </c>
      <c r="M261" s="1">
        <v>3.030000021060308</v>
      </c>
      <c r="N261" s="1">
        <v>3.1008776074836031</v>
      </c>
      <c r="O261" s="1"/>
    </row>
    <row r="262" spans="2:15" x14ac:dyDescent="0.3">
      <c r="B262">
        <v>4</v>
      </c>
      <c r="C262">
        <v>2020</v>
      </c>
      <c r="D262" s="3" t="s">
        <v>307</v>
      </c>
      <c r="E262" s="1">
        <v>3.1659793935690548</v>
      </c>
      <c r="F262" s="1">
        <v>3.1914285932268416</v>
      </c>
      <c r="G262" s="1">
        <v>3.1135555704434714</v>
      </c>
      <c r="H262" s="1">
        <v>3.0940566242865795</v>
      </c>
      <c r="I262" s="1">
        <v>2.9559195439020791</v>
      </c>
      <c r="J262" s="1">
        <v>3.1480051141870602</v>
      </c>
      <c r="K262" s="1">
        <v>2.9457575805259473</v>
      </c>
      <c r="L262" s="1">
        <v>3.0588079351463064</v>
      </c>
      <c r="M262" s="1">
        <v>3.0588763992438155</v>
      </c>
      <c r="N262" s="1">
        <v>3.0898038057517887</v>
      </c>
      <c r="O262" s="1"/>
    </row>
    <row r="263" spans="2:15" x14ac:dyDescent="0.3">
      <c r="B263">
        <v>5</v>
      </c>
      <c r="C263">
        <v>2020</v>
      </c>
      <c r="D263" s="3" t="s">
        <v>307</v>
      </c>
      <c r="E263" s="1">
        <v>3.3633181962099941</v>
      </c>
      <c r="F263" s="1">
        <v>3.2704167068004608</v>
      </c>
      <c r="G263" s="1">
        <v>3.3234028004937701</v>
      </c>
      <c r="H263" s="1">
        <v>3.1751087178354678</v>
      </c>
      <c r="I263" s="1">
        <v>3.3214166998863219</v>
      </c>
      <c r="J263" s="1">
        <v>3.3295723913531554</v>
      </c>
      <c r="K263" s="1">
        <v>3.1370833019415536</v>
      </c>
      <c r="L263" s="1">
        <v>3.259756094071923</v>
      </c>
      <c r="M263" s="1">
        <v>3.3458333429363041</v>
      </c>
      <c r="N263" s="1">
        <v>3.3021073546481112</v>
      </c>
      <c r="O263" s="1"/>
    </row>
    <row r="264" spans="2:15" x14ac:dyDescent="0.3">
      <c r="B264">
        <v>6</v>
      </c>
      <c r="C264">
        <v>2020</v>
      </c>
      <c r="D264" s="3" t="s">
        <v>307</v>
      </c>
      <c r="E264" s="1">
        <v>3.409152562335386</v>
      </c>
      <c r="F264" s="1">
        <v>3.4649999737739563</v>
      </c>
      <c r="G264" s="1">
        <v>3.3138889041211872</v>
      </c>
      <c r="H264" s="1">
        <v>3.3708045811488709</v>
      </c>
      <c r="I264" s="1">
        <v>3.3207352704861584</v>
      </c>
      <c r="J264" s="1">
        <v>3.406773181769033</v>
      </c>
      <c r="K264" s="1">
        <v>3.2111215056660019</v>
      </c>
      <c r="L264" s="1">
        <v>3.3639062475413084</v>
      </c>
      <c r="M264" s="1">
        <v>3.3643055160840354</v>
      </c>
      <c r="N264" s="1">
        <v>3.3618935381958241</v>
      </c>
      <c r="O264" s="1"/>
    </row>
    <row r="265" spans="2:15" x14ac:dyDescent="0.3">
      <c r="B265">
        <v>7</v>
      </c>
      <c r="C265">
        <v>2020</v>
      </c>
      <c r="D265" s="3" t="s">
        <v>307</v>
      </c>
      <c r="E265" s="1">
        <v>3.4777936069990818</v>
      </c>
      <c r="F265" s="1">
        <v>3.4831999969482421</v>
      </c>
      <c r="G265" s="1">
        <v>3.397325587827106</v>
      </c>
      <c r="H265" s="1">
        <v>3.3445544620551684</v>
      </c>
      <c r="I265" s="1">
        <v>3.3362337660479855</v>
      </c>
      <c r="J265" s="1">
        <v>3.5039189306465355</v>
      </c>
      <c r="K265" s="1">
        <v>3.3235833346843719</v>
      </c>
      <c r="L265" s="1">
        <v>3.4629801282819535</v>
      </c>
      <c r="M265" s="1">
        <v>3.3663428470066616</v>
      </c>
      <c r="N265" s="1">
        <v>3.4264428710999066</v>
      </c>
      <c r="O265" s="1"/>
    </row>
    <row r="266" spans="2:15" x14ac:dyDescent="0.3">
      <c r="B266">
        <v>8</v>
      </c>
      <c r="C266">
        <v>2020</v>
      </c>
      <c r="D266" s="3" t="s">
        <v>307</v>
      </c>
      <c r="E266" s="1">
        <v>3.5199574348774361</v>
      </c>
      <c r="F266" s="1">
        <v>3.5950000405311586</v>
      </c>
      <c r="G266" s="1">
        <v>3.5094285590308054</v>
      </c>
      <c r="H266" s="1">
        <v>3.4155294081744025</v>
      </c>
      <c r="I266" s="1">
        <v>3.3749242172096716</v>
      </c>
      <c r="J266" s="1">
        <v>3.545373130200514</v>
      </c>
      <c r="K266" s="1">
        <v>3.2788235439973721</v>
      </c>
      <c r="L266" s="1">
        <v>3.4924137921168885</v>
      </c>
      <c r="M266" s="1">
        <v>3.4008759060045231</v>
      </c>
      <c r="N266" s="1">
        <v>3.4711213454306584</v>
      </c>
      <c r="O266" s="1"/>
    </row>
    <row r="267" spans="2:15" x14ac:dyDescent="0.3">
      <c r="B267">
        <v>9</v>
      </c>
      <c r="C267">
        <v>2020</v>
      </c>
      <c r="D267" s="3" t="s">
        <v>308</v>
      </c>
      <c r="E267" s="1">
        <v>4.1239436730532582</v>
      </c>
      <c r="F267" s="1">
        <v>4.2260000133514408</v>
      </c>
      <c r="G267" s="1">
        <v>4.1689285536607104</v>
      </c>
      <c r="H267" s="1">
        <v>4.076461568245521</v>
      </c>
      <c r="I267" s="1">
        <v>4.1303703946831787</v>
      </c>
      <c r="J267" s="1">
        <v>4.2478142006149708</v>
      </c>
      <c r="K267" s="1">
        <v>3.9546212355295816</v>
      </c>
      <c r="L267" s="1">
        <v>4.2282692071719046</v>
      </c>
      <c r="M267" s="1">
        <v>4.1931999846867152</v>
      </c>
      <c r="N267" s="1">
        <v>4.162720156897926</v>
      </c>
      <c r="O267" s="1"/>
    </row>
    <row r="268" spans="2:15" x14ac:dyDescent="0.3">
      <c r="B268">
        <v>10</v>
      </c>
      <c r="C268">
        <v>2020</v>
      </c>
      <c r="D268" s="3" t="s">
        <v>308</v>
      </c>
      <c r="E268" s="1">
        <v>4.8539224225899265</v>
      </c>
      <c r="F268" s="1">
        <v>4.6637500127156573</v>
      </c>
      <c r="G268" s="1">
        <v>4.8232143299920223</v>
      </c>
      <c r="H268" s="1">
        <v>4.6014285726206641</v>
      </c>
      <c r="I268" s="1">
        <v>4.5696552169734037</v>
      </c>
      <c r="J268" s="1">
        <v>4.9218750219596057</v>
      </c>
      <c r="K268" s="1">
        <v>4.6200000109131807</v>
      </c>
      <c r="L268" s="1">
        <v>4.8890123396743963</v>
      </c>
      <c r="M268" s="1">
        <v>4.6987162071305351</v>
      </c>
      <c r="N268" s="1">
        <v>4.7950508359636155</v>
      </c>
      <c r="O268" s="1"/>
    </row>
    <row r="269" spans="2:15" x14ac:dyDescent="0.3">
      <c r="B269">
        <v>11</v>
      </c>
      <c r="C269">
        <v>2020</v>
      </c>
      <c r="D269" s="3" t="s">
        <v>308</v>
      </c>
      <c r="E269" s="1">
        <v>5.3127542330046831</v>
      </c>
      <c r="F269" s="1">
        <v>5.2277272614565762</v>
      </c>
      <c r="G269" s="1">
        <v>5.2285714344102505</v>
      </c>
      <c r="H269" s="1">
        <v>4.9878124669194221</v>
      </c>
      <c r="I269" s="1">
        <v>5.1592086270558752</v>
      </c>
      <c r="J269" s="1">
        <v>5.4175774560847749</v>
      </c>
      <c r="K269" s="1">
        <v>5.0065766068192215</v>
      </c>
      <c r="L269" s="1">
        <v>5.4107142385545668</v>
      </c>
      <c r="M269" s="1">
        <v>5.2960139688078343</v>
      </c>
      <c r="N269" s="1">
        <v>5.2857898397902403</v>
      </c>
      <c r="O269" s="1"/>
    </row>
    <row r="270" spans="2:15" x14ac:dyDescent="0.3">
      <c r="B270">
        <v>12</v>
      </c>
      <c r="C270">
        <v>2020</v>
      </c>
      <c r="D270" s="3" t="s">
        <v>308</v>
      </c>
      <c r="E270" s="1">
        <v>5.5884452203137291</v>
      </c>
      <c r="F270" s="1">
        <v>5.4072413444519043</v>
      </c>
      <c r="G270" s="1">
        <v>5.5139105999269962</v>
      </c>
      <c r="H270" s="1">
        <v>5.3022784522817101</v>
      </c>
      <c r="I270" s="1">
        <v>5.408802848466685</v>
      </c>
      <c r="J270" s="1">
        <v>5.6914691823353696</v>
      </c>
      <c r="K270" s="1">
        <v>5.2635200500488279</v>
      </c>
      <c r="L270" s="1">
        <v>5.680370354358061</v>
      </c>
      <c r="M270" s="1">
        <v>5.5275316268582886</v>
      </c>
      <c r="N270" s="1">
        <v>5.5513426165855559</v>
      </c>
      <c r="O270" s="1"/>
    </row>
    <row r="271" spans="2:15" x14ac:dyDescent="0.3">
      <c r="B271">
        <v>1</v>
      </c>
      <c r="C271">
        <v>2021</v>
      </c>
      <c r="D271" s="3" t="s">
        <v>308</v>
      </c>
      <c r="E271" s="1">
        <v>6.4166808310975423</v>
      </c>
      <c r="F271" s="1">
        <v>6.2479166388511658</v>
      </c>
      <c r="G271" s="1">
        <v>6.3568749891387091</v>
      </c>
      <c r="H271" s="1">
        <v>6.1451562121510506</v>
      </c>
      <c r="I271" s="1">
        <v>6.3354464045592715</v>
      </c>
      <c r="J271" s="1">
        <v>6.539767390469776</v>
      </c>
      <c r="K271" s="1">
        <v>6.1097979882750852</v>
      </c>
      <c r="L271" s="1">
        <v>6.5011679169035306</v>
      </c>
      <c r="M271" s="1">
        <v>6.4429031764307334</v>
      </c>
      <c r="N271" s="1">
        <v>6.4024515901842429</v>
      </c>
      <c r="O271" s="1"/>
    </row>
    <row r="272" spans="2:15" x14ac:dyDescent="0.3">
      <c r="B272">
        <v>2</v>
      </c>
      <c r="C272">
        <v>2021</v>
      </c>
      <c r="D272" s="3" t="s">
        <v>308</v>
      </c>
      <c r="E272" s="1">
        <v>6.7419534882833787</v>
      </c>
      <c r="F272" s="1">
        <v>6.648333390553792</v>
      </c>
      <c r="G272" s="1">
        <v>6.6693984547952061</v>
      </c>
      <c r="H272" s="1">
        <v>6.4451613580026939</v>
      </c>
      <c r="I272" s="1">
        <v>6.6866417820773911</v>
      </c>
      <c r="J272" s="1">
        <v>6.8608045852047272</v>
      </c>
      <c r="K272" s="1">
        <v>6.4079797869980935</v>
      </c>
      <c r="L272" s="1">
        <v>6.8339259147644045</v>
      </c>
      <c r="M272" s="1">
        <v>6.7857691874870891</v>
      </c>
      <c r="N272" s="1">
        <v>6.7238139039013234</v>
      </c>
      <c r="O272" s="1"/>
    </row>
    <row r="273" spans="2:15" x14ac:dyDescent="0.3">
      <c r="B273">
        <v>3</v>
      </c>
      <c r="C273">
        <v>2021</v>
      </c>
      <c r="D273" s="3" t="s">
        <v>308</v>
      </c>
      <c r="E273" s="1">
        <v>6.4399227543687267</v>
      </c>
      <c r="F273" s="1">
        <v>6.4126666386922198</v>
      </c>
      <c r="G273" s="1">
        <v>6.3548407554626465</v>
      </c>
      <c r="H273" s="1">
        <v>6.367466678619385</v>
      </c>
      <c r="I273" s="1">
        <v>6.4665384659400349</v>
      </c>
      <c r="J273" s="1">
        <v>6.6397468409960787</v>
      </c>
      <c r="K273" s="1">
        <v>6.3441818063909361</v>
      </c>
      <c r="L273" s="1">
        <v>6.6595151352159903</v>
      </c>
      <c r="M273" s="1">
        <v>6.5337012835911343</v>
      </c>
      <c r="N273" s="1">
        <v>6.5023423983237807</v>
      </c>
      <c r="O273" s="1"/>
    </row>
    <row r="274" spans="2:15" x14ac:dyDescent="0.3">
      <c r="B274">
        <v>4</v>
      </c>
      <c r="C274">
        <v>2021</v>
      </c>
      <c r="D274" s="3" t="s">
        <v>308</v>
      </c>
      <c r="E274" s="1">
        <v>5.9253364984805765</v>
      </c>
      <c r="F274" s="1">
        <v>5.8441666563351946</v>
      </c>
      <c r="G274" s="1">
        <v>5.7335245726538488</v>
      </c>
      <c r="H274" s="1">
        <v>5.7882143514496942</v>
      </c>
      <c r="I274" s="1">
        <v>6.0684126747979059</v>
      </c>
      <c r="J274" s="1">
        <v>6.3496837898676572</v>
      </c>
      <c r="K274" s="1">
        <v>6.4605555746290415</v>
      </c>
      <c r="L274" s="1">
        <v>6.438174603477357</v>
      </c>
      <c r="M274" s="1">
        <v>6.1034883454788567</v>
      </c>
      <c r="N274" s="1">
        <v>6.1265079251883101</v>
      </c>
      <c r="O274" s="1"/>
    </row>
    <row r="275" spans="2:15" x14ac:dyDescent="0.3">
      <c r="B275">
        <v>5</v>
      </c>
      <c r="C275">
        <v>2021</v>
      </c>
      <c r="D275" s="3" t="s">
        <v>308</v>
      </c>
      <c r="E275" s="1">
        <v>6.6124757377846723</v>
      </c>
      <c r="F275" s="1">
        <v>6.4570833444595337</v>
      </c>
      <c r="G275" s="1">
        <v>6.4125806093215942</v>
      </c>
      <c r="H275" s="1">
        <v>6.3842857224600653</v>
      </c>
      <c r="I275" s="1">
        <v>6.8334259236300436</v>
      </c>
      <c r="J275" s="1">
        <v>7.0436255238445629</v>
      </c>
      <c r="K275" s="1">
        <v>7.1595348646474442</v>
      </c>
      <c r="L275" s="1">
        <v>7.2358778160036978</v>
      </c>
      <c r="M275" s="1">
        <v>6.8609677360903829</v>
      </c>
      <c r="N275" s="1">
        <v>6.8379819784078508</v>
      </c>
      <c r="O275" s="1"/>
    </row>
    <row r="276" spans="2:15" x14ac:dyDescent="0.3">
      <c r="B276">
        <v>6</v>
      </c>
      <c r="C276">
        <v>2021</v>
      </c>
      <c r="D276" s="3" t="s">
        <v>308</v>
      </c>
      <c r="E276" s="1">
        <v>6.5198038923974133</v>
      </c>
      <c r="F276" s="1">
        <v>6.3038461575141316</v>
      </c>
      <c r="G276" s="1">
        <v>6.0633593536913395</v>
      </c>
      <c r="H276" s="1">
        <v>6.1570149037375375</v>
      </c>
      <c r="I276" s="1">
        <v>6.6448387299814531</v>
      </c>
      <c r="J276" s="1">
        <v>6.9435654377206788</v>
      </c>
      <c r="K276" s="1">
        <v>7.0490265483349823</v>
      </c>
      <c r="L276" s="1">
        <v>6.9912499677051194</v>
      </c>
      <c r="M276" s="1">
        <v>6.662129029920024</v>
      </c>
      <c r="N276" s="1">
        <v>6.6927475437127066</v>
      </c>
      <c r="O276" s="1"/>
    </row>
    <row r="277" spans="2:15" x14ac:dyDescent="0.3">
      <c r="B277">
        <v>7</v>
      </c>
      <c r="C277">
        <v>2021</v>
      </c>
      <c r="D277" s="3" t="s">
        <v>308</v>
      </c>
      <c r="E277" s="1">
        <v>5.8775980121949143</v>
      </c>
      <c r="F277" s="1">
        <v>5.851249972979228</v>
      </c>
      <c r="G277" s="1">
        <v>5.8805263377072521</v>
      </c>
      <c r="H277" s="1">
        <v>5.8816071748733521</v>
      </c>
      <c r="I277" s="1">
        <v>5.7835354371504346</v>
      </c>
      <c r="J277" s="1">
        <v>6.0724253796819427</v>
      </c>
      <c r="K277" s="1">
        <v>6.250217448110166</v>
      </c>
      <c r="L277" s="1">
        <v>6.1202541569531972</v>
      </c>
      <c r="M277" s="1">
        <v>5.8923967416621439</v>
      </c>
      <c r="N277" s="1">
        <v>5.9757116876379417</v>
      </c>
      <c r="O277" s="1"/>
    </row>
    <row r="278" spans="2:15" x14ac:dyDescent="0.3">
      <c r="B278">
        <v>8</v>
      </c>
      <c r="C278">
        <v>2021</v>
      </c>
      <c r="D278" s="3" t="s">
        <v>308</v>
      </c>
      <c r="E278" s="1">
        <v>5.6471921117434949</v>
      </c>
      <c r="F278" s="1">
        <v>5.7904347544131074</v>
      </c>
      <c r="G278" s="1">
        <v>5.6355833053588871</v>
      </c>
      <c r="H278" s="1">
        <v>5.7264285939080377</v>
      </c>
      <c r="I278" s="1">
        <v>5.633467762700973</v>
      </c>
      <c r="J278" s="1">
        <v>5.8135080914343558</v>
      </c>
      <c r="K278" s="1">
        <v>6.0553571042560392</v>
      </c>
      <c r="L278" s="1">
        <v>5.8536666274070743</v>
      </c>
      <c r="M278" s="1">
        <v>5.6766666788043398</v>
      </c>
      <c r="N278" s="1">
        <v>5.7452432421950608</v>
      </c>
      <c r="O278" s="1"/>
    </row>
    <row r="279" spans="2:15" x14ac:dyDescent="0.3">
      <c r="B279">
        <v>9</v>
      </c>
      <c r="C279">
        <v>2021</v>
      </c>
      <c r="D279" t="s">
        <v>309</v>
      </c>
      <c r="E279" s="1">
        <v>5.1845991199026633</v>
      </c>
      <c r="F279" s="1">
        <v>5.2695999908447266</v>
      </c>
      <c r="G279" s="1">
        <v>5.1747169224721077</v>
      </c>
      <c r="H279" s="1">
        <v>5.2961428574153357</v>
      </c>
      <c r="I279" s="1">
        <v>5.1895967952666746</v>
      </c>
      <c r="J279" s="1">
        <v>5.3070129806345161</v>
      </c>
      <c r="K279" s="1">
        <v>5.3359047571818037</v>
      </c>
      <c r="L279" s="1">
        <v>5.3805332787831626</v>
      </c>
      <c r="M279" s="1">
        <v>5.2321154031998072</v>
      </c>
      <c r="N279" s="1">
        <v>5.2590929360940182</v>
      </c>
    </row>
    <row r="280" spans="2:15" x14ac:dyDescent="0.3">
      <c r="B280">
        <v>10</v>
      </c>
      <c r="C280">
        <v>2021</v>
      </c>
      <c r="D280" t="s">
        <v>309</v>
      </c>
      <c r="E280" s="1">
        <v>5.0036764589010501</v>
      </c>
      <c r="F280" s="1">
        <v>5.3409090475602587</v>
      </c>
      <c r="G280" s="1">
        <v>5.2384166638056433</v>
      </c>
      <c r="H280" s="1">
        <v>5.191111101044549</v>
      </c>
      <c r="I280" s="1">
        <v>5.3053397900849868</v>
      </c>
      <c r="J280" s="1">
        <v>5.2361385877376341</v>
      </c>
      <c r="K280" s="1">
        <v>5.2224999979922648</v>
      </c>
      <c r="L280" s="1">
        <v>5.3893076126392074</v>
      </c>
      <c r="M280" s="1">
        <v>5.3283064480750788</v>
      </c>
      <c r="N280" s="1">
        <v>5.2280590120496395</v>
      </c>
    </row>
    <row r="281" spans="2:15" x14ac:dyDescent="0.3">
      <c r="B281">
        <v>11</v>
      </c>
      <c r="C281">
        <v>2021</v>
      </c>
      <c r="D281" t="s">
        <v>309</v>
      </c>
      <c r="E281" s="1">
        <v>5.7846875141064329</v>
      </c>
      <c r="F281" s="1">
        <v>5.75</v>
      </c>
      <c r="G281" s="1">
        <v>5.7685495915303706</v>
      </c>
      <c r="H281" s="1">
        <v>5.7361666758855181</v>
      </c>
      <c r="I281" s="1">
        <v>5.7989393653291641</v>
      </c>
      <c r="J281" s="1">
        <v>5.753485899575999</v>
      </c>
      <c r="K281" s="1">
        <v>5.6739785081596787</v>
      </c>
      <c r="L281" s="1">
        <v>5.8378124684095383</v>
      </c>
      <c r="M281" s="1">
        <v>5.8050349542311022</v>
      </c>
      <c r="N281" s="1">
        <v>5.7733979655357475</v>
      </c>
    </row>
    <row r="282" spans="2:15" x14ac:dyDescent="0.3">
      <c r="B282">
        <v>12</v>
      </c>
      <c r="C282">
        <v>2021</v>
      </c>
      <c r="D282" t="s">
        <v>309</v>
      </c>
      <c r="E282" s="1">
        <v>6.0477952788195273</v>
      </c>
      <c r="F282" s="1">
        <v>5.9531034929998992</v>
      </c>
      <c r="G282" s="1">
        <v>6.0224242383783517</v>
      </c>
      <c r="H282" s="1">
        <v>5.9439436549871738</v>
      </c>
      <c r="I282" s="1">
        <v>5.9974015866677588</v>
      </c>
      <c r="J282" s="1">
        <v>5.9855747085878219</v>
      </c>
      <c r="K282" s="1">
        <v>5.8916822772159758</v>
      </c>
      <c r="L282" s="1">
        <v>6.0359999983651296</v>
      </c>
      <c r="M282" s="1">
        <v>6.0279878319763558</v>
      </c>
      <c r="N282" s="1">
        <v>6.003090283936924</v>
      </c>
    </row>
    <row r="283" spans="2:15" x14ac:dyDescent="0.3">
      <c r="B283">
        <v>1</v>
      </c>
      <c r="C283">
        <v>2022</v>
      </c>
      <c r="D283" t="s">
        <v>309</v>
      </c>
      <c r="E283" s="1">
        <v>6.2258653801221113</v>
      </c>
      <c r="F283" s="1">
        <v>6.1549999912579851</v>
      </c>
      <c r="G283" s="1">
        <v>6.205312505364418</v>
      </c>
      <c r="H283" s="1">
        <v>6.1262500200952799</v>
      </c>
      <c r="I283" s="1">
        <v>6.1944999933242801</v>
      </c>
      <c r="J283" s="1">
        <v>6.1774308332812646</v>
      </c>
      <c r="K283" s="1">
        <v>6.0907142616453624</v>
      </c>
      <c r="L283" s="1">
        <v>6.2263333400090533</v>
      </c>
      <c r="M283" s="1">
        <v>6.2323484745892612</v>
      </c>
      <c r="N283" s="1">
        <v>6.1935203604029319</v>
      </c>
    </row>
    <row r="284" spans="2:15" x14ac:dyDescent="0.3">
      <c r="B284">
        <v>2</v>
      </c>
      <c r="C284">
        <v>2022</v>
      </c>
      <c r="D284" t="s">
        <v>309</v>
      </c>
      <c r="E284" s="1">
        <v>6.6786033401276148</v>
      </c>
      <c r="F284" s="1">
        <v>6.6058333118756609</v>
      </c>
      <c r="G284" s="1">
        <v>6.6570161619494037</v>
      </c>
      <c r="H284" s="1">
        <v>6.536037723973112</v>
      </c>
      <c r="I284" s="1">
        <v>6.6240909858183423</v>
      </c>
      <c r="J284" s="1">
        <v>6.6222097650449374</v>
      </c>
      <c r="K284" s="1">
        <v>6.4809411946464985</v>
      </c>
      <c r="L284" s="1">
        <v>6.6481451526764896</v>
      </c>
      <c r="M284" s="1">
        <v>6.6602878158898662</v>
      </c>
      <c r="N284" s="1">
        <v>6.6277107587406459</v>
      </c>
    </row>
    <row r="285" spans="2:15" x14ac:dyDescent="0.3">
      <c r="B285">
        <v>3</v>
      </c>
      <c r="C285">
        <v>2022</v>
      </c>
      <c r="D285" t="s">
        <v>309</v>
      </c>
      <c r="E285" s="1">
        <v>6.9786956583558339</v>
      </c>
      <c r="F285" s="1">
        <v>6.86640007019043</v>
      </c>
      <c r="G285" s="1">
        <v>6.8298170508407967</v>
      </c>
      <c r="H285" s="1">
        <v>6.9074626467121183</v>
      </c>
      <c r="I285" s="1">
        <v>7.0019834691827949</v>
      </c>
      <c r="J285" s="1">
        <v>7.1647284388923032</v>
      </c>
      <c r="K285" s="1">
        <v>7.0852577563413641</v>
      </c>
      <c r="L285" s="1">
        <v>7.3368243655642944</v>
      </c>
      <c r="M285" s="1">
        <v>7.0962424278259277</v>
      </c>
      <c r="N285" s="1">
        <v>7.0613156002887685</v>
      </c>
    </row>
    <row r="286" spans="2:15" x14ac:dyDescent="0.3">
      <c r="B286">
        <v>4</v>
      </c>
      <c r="C286">
        <v>2022</v>
      </c>
      <c r="D286" t="s">
        <v>309</v>
      </c>
      <c r="E286" s="1">
        <v>7.5521910083427857</v>
      </c>
      <c r="F286" s="1">
        <v>7.4420000314712524</v>
      </c>
      <c r="G286" s="1">
        <v>7.3307031132280827</v>
      </c>
      <c r="H286" s="1">
        <v>7.4003846278557415</v>
      </c>
      <c r="I286" s="1">
        <v>7.6457030959427357</v>
      </c>
      <c r="J286" s="1">
        <v>7.7533606701209896</v>
      </c>
      <c r="K286" s="1">
        <v>7.6772527747101833</v>
      </c>
      <c r="L286" s="1">
        <v>7.8375833630561829</v>
      </c>
      <c r="M286" s="1">
        <v>7.707122271009486</v>
      </c>
      <c r="N286" s="1">
        <v>7.633800000710921</v>
      </c>
    </row>
    <row r="287" spans="2:15" x14ac:dyDescent="0.3">
      <c r="B287">
        <v>5</v>
      </c>
      <c r="C287">
        <v>2022</v>
      </c>
      <c r="D287" t="s">
        <v>309</v>
      </c>
      <c r="E287" s="1">
        <v>7.4612568245559441</v>
      </c>
      <c r="F287" s="1">
        <v>7.3668420440272282</v>
      </c>
      <c r="G287" s="1">
        <v>7.2260937318205833</v>
      </c>
      <c r="H287" s="1">
        <v>7.3578845904423638</v>
      </c>
      <c r="I287" s="1">
        <v>7.4940424827819179</v>
      </c>
      <c r="J287" s="1">
        <v>7.669715431647572</v>
      </c>
      <c r="K287" s="1">
        <v>7.6981707026318809</v>
      </c>
      <c r="L287" s="1">
        <v>7.7452892429572495</v>
      </c>
      <c r="M287" s="1">
        <v>7.5955038292463435</v>
      </c>
      <c r="N287" s="1">
        <v>7.5449430490128231</v>
      </c>
    </row>
    <row r="288" spans="2:15" x14ac:dyDescent="0.3">
      <c r="B288">
        <v>6</v>
      </c>
      <c r="C288">
        <v>2022</v>
      </c>
      <c r="D288" t="s">
        <v>309</v>
      </c>
      <c r="E288" s="1">
        <v>7.1427699568126126</v>
      </c>
      <c r="F288" s="1">
        <v>7.1024000167846681</v>
      </c>
      <c r="G288" s="1">
        <v>6.8357236699054118</v>
      </c>
      <c r="H288" s="1">
        <v>7.0415384512681225</v>
      </c>
      <c r="I288" s="1">
        <v>7.1648672281113344</v>
      </c>
      <c r="J288" s="1">
        <v>7.3975937440991402</v>
      </c>
      <c r="K288" s="1">
        <v>7.4401052675749124</v>
      </c>
      <c r="L288" s="1">
        <v>7.524177204204511</v>
      </c>
      <c r="M288" s="1">
        <v>7.2434193888018212</v>
      </c>
      <c r="N288" s="1">
        <v>7.2460802447648698</v>
      </c>
    </row>
    <row r="289" spans="2:14" x14ac:dyDescent="0.3">
      <c r="B289">
        <v>7</v>
      </c>
      <c r="C289">
        <v>2022</v>
      </c>
      <c r="D289" t="s">
        <v>309</v>
      </c>
      <c r="E289" s="1">
        <v>5.9415217197459675</v>
      </c>
      <c r="F289" s="1">
        <v>6.0093750059604645</v>
      </c>
      <c r="G289" s="1">
        <v>5.9777049314780317</v>
      </c>
      <c r="H289" s="1">
        <v>5.5848214115415304</v>
      </c>
      <c r="I289" s="1">
        <v>6.0231481569784657</v>
      </c>
      <c r="J289" s="1">
        <v>6.1268103225477812</v>
      </c>
      <c r="K289" s="1">
        <v>6.388815766886661</v>
      </c>
      <c r="L289" s="1">
        <v>6.0435714040483743</v>
      </c>
      <c r="M289" s="1">
        <v>5.9215217258619228</v>
      </c>
      <c r="N289" s="1">
        <v>6.0225635453806081</v>
      </c>
    </row>
    <row r="290" spans="2:14" x14ac:dyDescent="0.3">
      <c r="B290">
        <v>8</v>
      </c>
      <c r="C290">
        <v>2022</v>
      </c>
      <c r="D290" t="s">
        <v>309</v>
      </c>
      <c r="E290" s="1">
        <v>6.2137916723887123</v>
      </c>
      <c r="F290" s="1">
        <v>6.2490000247955324</v>
      </c>
      <c r="G290" s="1">
        <v>6.0652702789048893</v>
      </c>
      <c r="H290" s="1">
        <v>5.6940322614485215</v>
      </c>
      <c r="I290" s="1">
        <v>6.4091176846448112</v>
      </c>
      <c r="J290" s="1">
        <v>6.3695481785808701</v>
      </c>
      <c r="K290" s="1">
        <v>6.5442221959431963</v>
      </c>
      <c r="L290" s="1">
        <v>6.3702112721725248</v>
      </c>
      <c r="M290" s="1">
        <v>6.3810062978252677</v>
      </c>
      <c r="N290" s="1">
        <v>6.291527466813454</v>
      </c>
    </row>
    <row r="291" spans="2:14" x14ac:dyDescent="0.3">
      <c r="B291">
        <v>9</v>
      </c>
      <c r="C291">
        <v>2022</v>
      </c>
      <c r="D291" t="s">
        <v>312</v>
      </c>
      <c r="E291" s="1">
        <v>6.8925340013806098</v>
      </c>
      <c r="F291" s="1">
        <v>6.8453488460806904</v>
      </c>
      <c r="G291" s="1">
        <v>6.732222233289554</v>
      </c>
      <c r="H291" s="1">
        <v>6.3909835893599709</v>
      </c>
      <c r="I291" s="1">
        <v>6.9456000200907386</v>
      </c>
      <c r="J291" s="1">
        <v>7.0070408282636789</v>
      </c>
      <c r="K291" s="1">
        <v>6.866250041872263</v>
      </c>
      <c r="L291" s="1">
        <v>7.1888372260470721</v>
      </c>
      <c r="M291" s="1">
        <v>7.0826415025962977</v>
      </c>
      <c r="N291" s="1">
        <v>6.9296196735037485</v>
      </c>
    </row>
    <row r="292" spans="2:14" x14ac:dyDescent="0.3">
      <c r="B292">
        <v>10</v>
      </c>
      <c r="C292">
        <v>2022</v>
      </c>
      <c r="D292" t="s">
        <v>312</v>
      </c>
      <c r="E292" s="1">
        <v>6.9797297061026633</v>
      </c>
      <c r="F292" s="1">
        <v>6.8334545829079367</v>
      </c>
      <c r="G292" s="1">
        <v>7.0594999849796292</v>
      </c>
      <c r="H292" s="1">
        <v>6.62367643328274</v>
      </c>
      <c r="I292" s="1">
        <v>7.2516666131141863</v>
      </c>
      <c r="J292" s="1">
        <v>7.2412745033214296</v>
      </c>
      <c r="K292" s="1">
        <v>6.9787969983609992</v>
      </c>
      <c r="L292" s="1">
        <v>7.2867982868562668</v>
      </c>
      <c r="M292" s="1">
        <v>7.2379807325509882</v>
      </c>
      <c r="N292" s="1">
        <v>7.111558339796531</v>
      </c>
    </row>
    <row r="293" spans="2:14" x14ac:dyDescent="0.3">
      <c r="B293">
        <v>11</v>
      </c>
      <c r="C293">
        <v>2022</v>
      </c>
      <c r="D293" t="s">
        <v>312</v>
      </c>
      <c r="E293" s="1">
        <v>7.1649473575123572</v>
      </c>
      <c r="F293" s="1">
        <v>6.8106896384009001</v>
      </c>
      <c r="G293" s="1">
        <v>7.0030731596597811</v>
      </c>
      <c r="H293" s="1">
        <v>6.6785000383853914</v>
      </c>
      <c r="I293" s="1">
        <v>7.1690526460346424</v>
      </c>
      <c r="J293" s="1">
        <v>7.1981424921341528</v>
      </c>
      <c r="K293" s="1">
        <v>6.887599994114467</v>
      </c>
      <c r="L293" s="1">
        <v>7.3731877668455699</v>
      </c>
      <c r="M293" s="1">
        <v>7.2897241658177867</v>
      </c>
      <c r="N293" s="1">
        <v>7.1277297292027741</v>
      </c>
    </row>
    <row r="294" spans="2:14" x14ac:dyDescent="0.3">
      <c r="B294">
        <v>12</v>
      </c>
      <c r="C294">
        <v>2022</v>
      </c>
      <c r="D294" t="s">
        <v>312</v>
      </c>
      <c r="E294" s="1">
        <v>6.92914417412904</v>
      </c>
      <c r="F294" s="1">
        <v>6.6543589738699103</v>
      </c>
      <c r="G294" s="1">
        <v>6.7139873715895639</v>
      </c>
      <c r="H294" s="1">
        <v>6.5337499901652336</v>
      </c>
      <c r="I294" s="1">
        <v>6.8757576003219141</v>
      </c>
      <c r="J294" s="1">
        <v>7.0049836221288464</v>
      </c>
      <c r="K294" s="1">
        <v>6.7478906698524952</v>
      </c>
      <c r="L294" s="1">
        <v>7.1414210695969427</v>
      </c>
      <c r="M294" s="1">
        <v>6.9971578899182774</v>
      </c>
      <c r="N294" s="1">
        <v>6.9079794992869932</v>
      </c>
    </row>
    <row r="295" spans="2:14" x14ac:dyDescent="0.3">
      <c r="B295">
        <v>1</v>
      </c>
      <c r="C295">
        <v>2023</v>
      </c>
      <c r="D295" t="s">
        <v>312</v>
      </c>
      <c r="E295" s="1">
        <v>6.8816289901733398</v>
      </c>
      <c r="F295" s="1">
        <v>6.7251351330731364</v>
      </c>
      <c r="G295" s="1">
        <v>6.6471974743399649</v>
      </c>
      <c r="H295" s="1">
        <v>6.5610937401652345</v>
      </c>
      <c r="I295" s="1">
        <v>6.8410605878540967</v>
      </c>
      <c r="J295" s="1">
        <v>6.9942361331648293</v>
      </c>
      <c r="K295" s="1">
        <v>6.8002343066036701</v>
      </c>
      <c r="L295" s="1">
        <v>7.1089781183395946</v>
      </c>
      <c r="M295" s="1">
        <v>6.9339785678412325</v>
      </c>
      <c r="N295" s="1">
        <v>6.8751133627294996</v>
      </c>
    </row>
    <row r="296" spans="2:14" x14ac:dyDescent="0.3">
      <c r="B296">
        <v>2</v>
      </c>
      <c r="C296">
        <v>2023</v>
      </c>
      <c r="D296" t="s">
        <v>312</v>
      </c>
      <c r="E296" s="1">
        <v>6.9566368008942883</v>
      </c>
      <c r="F296" s="1">
        <v>6.8081395570621934</v>
      </c>
      <c r="G296" s="1">
        <v>6.7363522067759769</v>
      </c>
      <c r="H296" s="1">
        <v>6.6425862065676995</v>
      </c>
      <c r="I296" s="1">
        <v>6.8974648193574293</v>
      </c>
      <c r="J296" s="1">
        <v>7.0908950626114269</v>
      </c>
      <c r="K296" s="1">
        <v>6.8725547686110451</v>
      </c>
      <c r="L296" s="1">
        <v>7.1867977501301281</v>
      </c>
      <c r="M296" s="1">
        <v>7.0094681039769595</v>
      </c>
      <c r="N296" s="1">
        <v>6.9675835396026402</v>
      </c>
    </row>
    <row r="297" spans="2:14" x14ac:dyDescent="0.3">
      <c r="B297">
        <v>3</v>
      </c>
      <c r="C297">
        <v>2023</v>
      </c>
      <c r="D297" t="s">
        <v>312</v>
      </c>
      <c r="E297" s="1">
        <v>6.5228897283285745</v>
      </c>
      <c r="F297" s="1">
        <v>6.3299999678576437</v>
      </c>
      <c r="G297" s="1">
        <v>6.3458192415830101</v>
      </c>
      <c r="H297" s="1">
        <v>6.3465384397751246</v>
      </c>
      <c r="I297" s="1">
        <v>6.4209166844685877</v>
      </c>
      <c r="J297" s="1">
        <v>6.6001136275854977</v>
      </c>
      <c r="K297" s="1">
        <v>6.4046625798465282</v>
      </c>
      <c r="L297" s="1">
        <v>6.7511810618122734</v>
      </c>
      <c r="M297" s="1">
        <v>6.5353097029491867</v>
      </c>
      <c r="N297" s="1">
        <v>6.5025431870919883</v>
      </c>
    </row>
    <row r="298" spans="2:14" x14ac:dyDescent="0.3">
      <c r="B298">
        <v>4</v>
      </c>
      <c r="C298">
        <v>2023</v>
      </c>
      <c r="D298" t="s">
        <v>312</v>
      </c>
      <c r="E298" s="1">
        <v>6.657920375334478</v>
      </c>
      <c r="F298" s="1">
        <v>6.5087804212802798</v>
      </c>
      <c r="G298" s="1">
        <v>6.5762658571895161</v>
      </c>
      <c r="H298" s="1">
        <v>6.5120313093066216</v>
      </c>
      <c r="I298" s="1">
        <v>6.589843787252903</v>
      </c>
      <c r="J298" s="1">
        <v>6.7532278706755822</v>
      </c>
      <c r="K298" s="1">
        <v>6.57306570902358</v>
      </c>
      <c r="L298" s="1">
        <v>6.8574854114599395</v>
      </c>
      <c r="M298" s="1">
        <v>6.684347836867623</v>
      </c>
      <c r="N298" s="1">
        <v>6.6755240577896151</v>
      </c>
    </row>
    <row r="299" spans="2:14" x14ac:dyDescent="0.3">
      <c r="B299">
        <v>5</v>
      </c>
      <c r="C299">
        <v>2023</v>
      </c>
      <c r="D299" t="s">
        <v>312</v>
      </c>
      <c r="E299" s="1">
        <v>6.0717843722233544</v>
      </c>
      <c r="F299" s="1">
        <v>6.077586190453891</v>
      </c>
      <c r="G299" s="1">
        <v>6.0087700374623667</v>
      </c>
      <c r="H299" s="1">
        <v>6.087000000476837</v>
      </c>
      <c r="I299" s="1">
        <v>6.0639999838436349</v>
      </c>
      <c r="J299" s="1">
        <v>6.2064985708028333</v>
      </c>
      <c r="K299" s="1">
        <v>6.124062487483025</v>
      </c>
      <c r="L299" s="1">
        <v>6.3242631611071136</v>
      </c>
      <c r="M299" s="1">
        <v>6.1494642794132242</v>
      </c>
      <c r="N299" s="1">
        <v>6.1400333635001703</v>
      </c>
    </row>
    <row r="300" spans="2:14" x14ac:dyDescent="0.3">
      <c r="B300">
        <v>6</v>
      </c>
      <c r="C300">
        <v>2023</v>
      </c>
      <c r="D300" t="s">
        <v>312</v>
      </c>
      <c r="E300" s="1">
        <v>6.0889285313231607</v>
      </c>
      <c r="F300" s="1">
        <v>6.2085366132782731</v>
      </c>
      <c r="G300" s="1">
        <v>5.9919871856004772</v>
      </c>
      <c r="H300" s="1">
        <v>5.9464062675833702</v>
      </c>
      <c r="I300" s="1">
        <v>6.1115789363258752</v>
      </c>
      <c r="J300" s="1">
        <v>6.2541824091905314</v>
      </c>
      <c r="K300" s="1">
        <v>6.2640714236668176</v>
      </c>
      <c r="L300" s="1">
        <v>6.2307655571750464</v>
      </c>
      <c r="M300" s="1">
        <v>6.0943650896587069</v>
      </c>
      <c r="N300" s="1">
        <v>6.1546321932798911</v>
      </c>
    </row>
    <row r="301" spans="2:14" x14ac:dyDescent="0.3">
      <c r="B301">
        <v>7</v>
      </c>
      <c r="C301">
        <v>2023</v>
      </c>
      <c r="D301" t="s">
        <v>312</v>
      </c>
      <c r="E301" s="1">
        <v>5.1136274711758487</v>
      </c>
      <c r="F301" s="1">
        <v>5.3585000038146973</v>
      </c>
      <c r="G301" s="1">
        <v>5.0724666817982991</v>
      </c>
      <c r="H301" s="1">
        <v>4.989999997811239</v>
      </c>
      <c r="I301" s="1">
        <v>5.138348662525142</v>
      </c>
      <c r="J301" s="1">
        <v>5.2925185433140509</v>
      </c>
      <c r="K301" s="1">
        <v>5.4294915280099643</v>
      </c>
      <c r="L301" s="1">
        <v>5.315028962372355</v>
      </c>
      <c r="M301" s="1">
        <v>5.1827972352087919</v>
      </c>
      <c r="N301" s="1">
        <v>5.2154258933353121</v>
      </c>
    </row>
    <row r="302" spans="2:14" x14ac:dyDescent="0.3">
      <c r="B302">
        <v>8</v>
      </c>
      <c r="C302">
        <v>2023</v>
      </c>
      <c r="D302" t="s">
        <v>312</v>
      </c>
      <c r="E302" s="1">
        <v>4.6742105448156375</v>
      </c>
      <c r="F302" s="1">
        <v>4.617959183089587</v>
      </c>
      <c r="G302" s="1">
        <v>4.6233015875742218</v>
      </c>
      <c r="H302" s="1">
        <v>4.5810810810810807</v>
      </c>
      <c r="I302" s="1">
        <v>4.7633333238614659</v>
      </c>
      <c r="J302" s="1">
        <v>4.8267013066774842</v>
      </c>
      <c r="K302" s="1">
        <v>4.6590909163157148</v>
      </c>
      <c r="L302" s="1">
        <v>4.8330337081509134</v>
      </c>
      <c r="M302" s="1">
        <v>4.7754591885878117</v>
      </c>
      <c r="N302" s="1">
        <v>4.7385575288198849</v>
      </c>
    </row>
    <row r="303" spans="2:14" x14ac:dyDescent="0.3">
      <c r="B303">
        <v>9</v>
      </c>
      <c r="C303">
        <v>2023</v>
      </c>
      <c r="D303" t="s">
        <v>313</v>
      </c>
      <c r="E303" s="1">
        <v>4.7489351873044612</v>
      </c>
      <c r="F303" s="1">
        <v>4.35659087787975</v>
      </c>
      <c r="G303" s="1">
        <v>4.7218161517788904</v>
      </c>
      <c r="H303" s="1">
        <v>4.6081250235438338</v>
      </c>
      <c r="I303" s="1">
        <v>4.5482727614316065</v>
      </c>
      <c r="J303" s="1">
        <v>4.7941007374001918</v>
      </c>
      <c r="K303" s="1">
        <v>4.447499968111515</v>
      </c>
      <c r="L303" s="1">
        <v>4.6058433975081847</v>
      </c>
      <c r="M303" s="1">
        <v>4.5478064044829338</v>
      </c>
      <c r="N303" s="1">
        <v>4.6478232998350206</v>
      </c>
    </row>
    <row r="304" spans="2:14" x14ac:dyDescent="0.3">
      <c r="B304">
        <v>10</v>
      </c>
      <c r="C304">
        <v>2023</v>
      </c>
      <c r="D304" t="s">
        <v>313</v>
      </c>
      <c r="E304" s="1">
        <v>5.0877193087025692</v>
      </c>
      <c r="F304" s="1">
        <v>4.5938461743868313</v>
      </c>
      <c r="G304" s="1">
        <v>4.9730519722034403</v>
      </c>
      <c r="H304" s="1">
        <v>4.843191501942087</v>
      </c>
      <c r="I304" s="1">
        <v>4.8312931225217621</v>
      </c>
      <c r="J304" s="1">
        <v>5.1340764571147357</v>
      </c>
      <c r="K304" s="1">
        <v>4.6319286108016966</v>
      </c>
      <c r="L304" s="1">
        <v>4.9549777899848086</v>
      </c>
      <c r="M304" s="1">
        <v>4.9066863962884488</v>
      </c>
      <c r="N304" s="1">
        <v>4.9532595340768362</v>
      </c>
    </row>
    <row r="305" spans="2:14" x14ac:dyDescent="0.3">
      <c r="B305">
        <v>11</v>
      </c>
      <c r="C305">
        <v>2023</v>
      </c>
      <c r="D305" t="s">
        <v>313</v>
      </c>
      <c r="E305" s="1">
        <v>4.8898550617522085</v>
      </c>
      <c r="F305" s="1">
        <v>4.4200000059409223</v>
      </c>
      <c r="G305" s="1">
        <v>4.7836485005388356</v>
      </c>
      <c r="H305" s="1">
        <v>4.6259459611531852</v>
      </c>
      <c r="I305" s="1">
        <v>4.6901342340763783</v>
      </c>
      <c r="J305" s="1">
        <v>4.8989756130590667</v>
      </c>
      <c r="K305" s="1">
        <v>4.5775555716620548</v>
      </c>
      <c r="L305" s="1">
        <v>4.7880451195222093</v>
      </c>
      <c r="M305" s="1">
        <v>4.77268292962051</v>
      </c>
      <c r="N305" s="1">
        <v>4.7785004997987413</v>
      </c>
    </row>
    <row r="306" spans="2:14" x14ac:dyDescent="0.3">
      <c r="B306">
        <v>12</v>
      </c>
      <c r="C306">
        <v>2023</v>
      </c>
      <c r="D306" t="s">
        <v>313</v>
      </c>
      <c r="E306" s="1">
        <v>4.8950893006154468</v>
      </c>
      <c r="F306" s="1">
        <v>4.3504545146768745</v>
      </c>
      <c r="G306" s="1">
        <v>4.8056410275972805</v>
      </c>
      <c r="H306" s="1">
        <v>4.5849999745686851</v>
      </c>
      <c r="I306" s="1">
        <v>4.6752631706103944</v>
      </c>
      <c r="J306" s="1">
        <v>4.8446959627641215</v>
      </c>
      <c r="K306" s="1">
        <v>4.4362499788403511</v>
      </c>
      <c r="L306" s="1">
        <v>4.8098809662319368</v>
      </c>
      <c r="M306" s="1">
        <v>4.8042104965762089</v>
      </c>
      <c r="N306" s="1">
        <v>4.7584575277860051</v>
      </c>
    </row>
    <row r="307" spans="2:14" x14ac:dyDescent="0.3">
      <c r="B307">
        <v>1</v>
      </c>
      <c r="C307">
        <v>2024</v>
      </c>
      <c r="D307" t="s">
        <v>313</v>
      </c>
      <c r="E307" s="1">
        <v>4.6212727130543101</v>
      </c>
      <c r="F307" s="1">
        <v>4.0936666766802476</v>
      </c>
      <c r="G307" s="1">
        <v>4.5238747283665823</v>
      </c>
      <c r="H307" s="1">
        <v>4.3578666623433433</v>
      </c>
      <c r="I307" s="1">
        <v>4.4333103377243566</v>
      </c>
      <c r="J307" s="1">
        <v>4.5818207497690242</v>
      </c>
      <c r="K307" s="1">
        <v>4.1818750321865084</v>
      </c>
      <c r="L307" s="1">
        <v>4.5498571259634835</v>
      </c>
      <c r="M307" s="1">
        <v>4.5364210040945752</v>
      </c>
      <c r="N307" s="1">
        <v>4.493453408144191</v>
      </c>
    </row>
    <row r="308" spans="2:14" x14ac:dyDescent="0.3">
      <c r="B308">
        <v>2</v>
      </c>
      <c r="C308">
        <v>2024</v>
      </c>
      <c r="D308" t="s">
        <v>313</v>
      </c>
      <c r="E308" s="1">
        <v>4.2227678533111304</v>
      </c>
      <c r="F308" s="1">
        <v>3.7783333311478295</v>
      </c>
      <c r="G308" s="1">
        <v>4.1630792362884907</v>
      </c>
      <c r="H308" s="1">
        <v>4.030169523368448</v>
      </c>
      <c r="I308" s="1">
        <v>4.126666629314423</v>
      </c>
      <c r="J308" s="1">
        <v>4.2323582321850219</v>
      </c>
      <c r="K308" s="1">
        <v>3.8040972352027893</v>
      </c>
      <c r="L308" s="1">
        <v>4.1952914785376576</v>
      </c>
      <c r="M308" s="1">
        <v>4.1957926764720828</v>
      </c>
      <c r="N308" s="1">
        <v>4.1405552867951432</v>
      </c>
    </row>
    <row r="309" spans="2:14" x14ac:dyDescent="0.3">
      <c r="B309">
        <v>3</v>
      </c>
      <c r="C309">
        <v>2024</v>
      </c>
      <c r="D309" t="s">
        <v>313</v>
      </c>
      <c r="E309" s="1">
        <v>4.2455250639893691</v>
      </c>
      <c r="F309" s="1">
        <v>3.8268749813238778</v>
      </c>
      <c r="G309" s="1">
        <v>4.1368942382229363</v>
      </c>
      <c r="H309" s="1">
        <v>4.0355000535647081</v>
      </c>
      <c r="I309" s="1">
        <v>4.1419130594834046</v>
      </c>
      <c r="J309" s="1">
        <v>4.2251723782769561</v>
      </c>
      <c r="K309" s="1">
        <v>3.8580468613654375</v>
      </c>
      <c r="L309" s="1">
        <v>4.2143859695969965</v>
      </c>
      <c r="M309" s="1">
        <v>4.22924659350147</v>
      </c>
      <c r="N309" s="1">
        <v>4.1519208245727794</v>
      </c>
    </row>
    <row r="310" spans="2:14" x14ac:dyDescent="0.3">
      <c r="B310">
        <v>4</v>
      </c>
      <c r="C310">
        <v>2024</v>
      </c>
      <c r="D310" t="s">
        <v>313</v>
      </c>
      <c r="E310" s="1">
        <v>4.2484821890081674</v>
      </c>
      <c r="F310" s="1">
        <v>3.8591666718324027</v>
      </c>
      <c r="G310" s="1">
        <v>4.1444478064962906</v>
      </c>
      <c r="H310" s="1">
        <v>4.0736666957537331</v>
      </c>
      <c r="I310" s="1">
        <v>4.1668332934379579</v>
      </c>
      <c r="J310" s="1">
        <v>4.2318243029955278</v>
      </c>
      <c r="K310" s="1">
        <v>3.8502837039054718</v>
      </c>
      <c r="L310" s="1">
        <v>4.2189411079182344</v>
      </c>
      <c r="M310" s="1">
        <v>4.2461486152700472</v>
      </c>
      <c r="N310" s="1">
        <v>4.1591999913029927</v>
      </c>
    </row>
    <row r="311" spans="2:14" x14ac:dyDescent="0.3">
      <c r="B311">
        <v>5</v>
      </c>
      <c r="C311">
        <v>2024</v>
      </c>
      <c r="D311" t="s">
        <v>313</v>
      </c>
      <c r="E311" s="1">
        <v>4.3937454501065343</v>
      </c>
      <c r="F311" s="1">
        <v>4.0106666843096423</v>
      </c>
      <c r="G311" s="1">
        <v>4.2824101159066865</v>
      </c>
      <c r="H311" s="1">
        <v>4.2559374943375587</v>
      </c>
      <c r="I311" s="1">
        <v>4.3507482924428924</v>
      </c>
      <c r="J311" s="1">
        <v>4.4122375625273138</v>
      </c>
      <c r="K311" s="1">
        <v>4.0888406021007597</v>
      </c>
      <c r="L311" s="1">
        <v>4.4091707136572857</v>
      </c>
      <c r="M311" s="1">
        <v>4.4305464674214852</v>
      </c>
      <c r="N311" s="1">
        <v>4.341260540426946</v>
      </c>
    </row>
    <row r="312" spans="2:14" x14ac:dyDescent="0.3">
      <c r="B312">
        <v>6</v>
      </c>
      <c r="C312">
        <v>2024</v>
      </c>
      <c r="D312" t="s">
        <v>313</v>
      </c>
      <c r="E312" s="1">
        <v>3.7942850823835892</v>
      </c>
      <c r="F312" s="1">
        <v>3.4692000063982884</v>
      </c>
      <c r="G312" s="1">
        <v>3.7391126712566707</v>
      </c>
      <c r="H312" s="1">
        <v>3.7284853331247967</v>
      </c>
      <c r="I312" s="1">
        <v>3.7577270140519015</v>
      </c>
      <c r="J312" s="1">
        <v>3.8519345512490788</v>
      </c>
      <c r="K312" s="1">
        <v>3.4840333309438494</v>
      </c>
      <c r="L312" s="1">
        <v>3.8371211221584907</v>
      </c>
      <c r="M312" s="1">
        <v>3.8442622814022127</v>
      </c>
      <c r="N312" s="1">
        <v>3.7619117515928604</v>
      </c>
    </row>
    <row r="313" spans="2:14" x14ac:dyDescent="0.3">
      <c r="B313">
        <v>7</v>
      </c>
      <c r="C313">
        <v>2024</v>
      </c>
      <c r="D313" t="s">
        <v>313</v>
      </c>
      <c r="E313" s="1">
        <v>3.7782592746946548</v>
      </c>
      <c r="F313" s="1">
        <v>3.3556363279169252</v>
      </c>
      <c r="G313" s="1">
        <v>3.7733285840676754</v>
      </c>
      <c r="H313" s="1">
        <v>3.6798648640916145</v>
      </c>
      <c r="I313" s="1">
        <v>3.7672142897333409</v>
      </c>
      <c r="J313" s="1">
        <v>3.8059939871351403</v>
      </c>
      <c r="K313" s="1">
        <v>3.4119999798861418</v>
      </c>
      <c r="L313" s="1">
        <v>3.8011411204555912</v>
      </c>
      <c r="M313" s="1">
        <v>3.879782620979392</v>
      </c>
      <c r="N313" s="1">
        <v>3.7403950456204211</v>
      </c>
    </row>
    <row r="314" spans="2:14" x14ac:dyDescent="0.3">
      <c r="B314">
        <v>8</v>
      </c>
      <c r="C314">
        <v>2024</v>
      </c>
      <c r="D314" t="s">
        <v>313</v>
      </c>
      <c r="E314" s="1">
        <v>3.6166054786892112</v>
      </c>
      <c r="F314" s="1">
        <v>3.2495454441417353</v>
      </c>
      <c r="G314" s="1">
        <v>3.5537820626527834</v>
      </c>
      <c r="H314" s="1">
        <v>3.4906666437784826</v>
      </c>
      <c r="I314" s="1">
        <v>3.6031666636466979</v>
      </c>
      <c r="J314" s="1">
        <v>3.6287640391217635</v>
      </c>
      <c r="K314" s="1">
        <v>3.2875176997894937</v>
      </c>
      <c r="L314" s="1">
        <v>3.6231200145952629</v>
      </c>
      <c r="M314" s="1">
        <v>3.7019727895049011</v>
      </c>
      <c r="N314" s="1">
        <v>3.5675529518330045</v>
      </c>
    </row>
    <row r="315" spans="2:14" x14ac:dyDescent="0.3">
      <c r="B315">
        <v>9</v>
      </c>
      <c r="C315">
        <v>2024</v>
      </c>
      <c r="D315" t="s">
        <v>314</v>
      </c>
      <c r="E315" s="1">
        <v>3.8176036716056854</v>
      </c>
      <c r="F315" s="1">
        <v>3.5554545467550098</v>
      </c>
      <c r="G315" s="1">
        <v>3.7927631767172563</v>
      </c>
      <c r="H315" s="1">
        <v>3.6426171575273791</v>
      </c>
      <c r="I315" s="1">
        <v>3.8336974853227117</v>
      </c>
      <c r="J315" s="1">
        <v>3.8521344096293086</v>
      </c>
      <c r="K315" s="1">
        <v>3.5397143040384567</v>
      </c>
      <c r="L315" s="1">
        <v>3.8466739770137903</v>
      </c>
      <c r="M315" s="1">
        <v>3.8859999946185519</v>
      </c>
      <c r="N315" s="1">
        <v>3.7896860194300475</v>
      </c>
    </row>
    <row r="316" spans="2:14" x14ac:dyDescent="0.3">
      <c r="B316">
        <v>10</v>
      </c>
      <c r="C316">
        <v>2024</v>
      </c>
      <c r="D316" t="s">
        <v>314</v>
      </c>
      <c r="E316" s="1">
        <v>3.9145744929076933</v>
      </c>
      <c r="F316" s="1">
        <v>3.6525454564528035</v>
      </c>
      <c r="G316" s="1">
        <v>3.8825128457485101</v>
      </c>
      <c r="H316" s="1">
        <v>3.7484285797391621</v>
      </c>
      <c r="I316" s="1">
        <v>3.9375714421272288</v>
      </c>
      <c r="J316" s="1">
        <v>3.9502222439599417</v>
      </c>
      <c r="K316" s="1">
        <v>3.6542777816454568</v>
      </c>
      <c r="L316" s="1">
        <v>3.981449310330377</v>
      </c>
      <c r="M316" s="1">
        <v>4.0067204634348554</v>
      </c>
      <c r="N316" s="1">
        <v>3.8938895923228354</v>
      </c>
    </row>
    <row r="317" spans="2:14" x14ac:dyDescent="0.3">
      <c r="B317">
        <v>11</v>
      </c>
      <c r="C317">
        <v>2024</v>
      </c>
      <c r="D317" t="s">
        <v>314</v>
      </c>
      <c r="E317" s="1">
        <v>3.8602164607027394</v>
      </c>
      <c r="F317" s="1">
        <v>3.7250000021674414</v>
      </c>
      <c r="G317" s="1">
        <v>3.7982051189129171</v>
      </c>
      <c r="H317" s="1">
        <v>3.768771953750075</v>
      </c>
      <c r="I317" s="1">
        <v>3.9931730788487654</v>
      </c>
      <c r="J317" s="1">
        <v>3.9476802894687952</v>
      </c>
      <c r="K317" s="1">
        <v>3.6717482796915761</v>
      </c>
      <c r="L317" s="1">
        <v>4.0150826913266142</v>
      </c>
      <c r="M317" s="1">
        <v>4.0491851594712998</v>
      </c>
      <c r="N317" s="1">
        <v>3.9000000187269381</v>
      </c>
    </row>
    <row r="318" spans="2:14" x14ac:dyDescent="0.3">
      <c r="B318">
        <v>12</v>
      </c>
      <c r="C318">
        <v>2024</v>
      </c>
      <c r="D318" t="s">
        <v>314</v>
      </c>
      <c r="E318" s="1">
        <v>3.8229694449745413</v>
      </c>
      <c r="F318" s="1">
        <v>3.8100000037703405</v>
      </c>
      <c r="G318" s="1">
        <v>3.7405769167802272</v>
      </c>
      <c r="H318" s="1">
        <v>3.7894827785163097</v>
      </c>
      <c r="I318" s="1">
        <v>3.9185714619500298</v>
      </c>
      <c r="J318" s="1">
        <v>3.975753987592364</v>
      </c>
      <c r="K318" s="1">
        <v>3.7744680803718298</v>
      </c>
      <c r="L318" s="1">
        <v>4.073705896209268</v>
      </c>
      <c r="M318" s="1">
        <v>3.9525454824621029</v>
      </c>
      <c r="N318" s="1">
        <v>3.8879658382437499</v>
      </c>
    </row>
    <row r="319" spans="2:14" x14ac:dyDescent="0.3">
      <c r="B319">
        <v>1</v>
      </c>
      <c r="C319">
        <v>2025</v>
      </c>
      <c r="D319" t="s">
        <v>314</v>
      </c>
      <c r="E319" s="1">
        <v>3.9907931253827851</v>
      </c>
      <c r="F319" s="1">
        <v>4.1016980836976247</v>
      </c>
      <c r="G319" s="1">
        <v>3.9299736107666479</v>
      </c>
      <c r="H319" s="1">
        <v>4.0697333526611326</v>
      </c>
      <c r="I319" s="1">
        <v>4.0970000028610229</v>
      </c>
      <c r="J319" s="1">
        <v>4.1638923996611483</v>
      </c>
      <c r="K319" s="1">
        <v>4.0771428435189385</v>
      </c>
      <c r="L319" s="1">
        <v>4.2133023106774621</v>
      </c>
      <c r="M319" s="1">
        <v>4.0739495874452993</v>
      </c>
      <c r="N319" s="1">
        <v>4.0802841839447517</v>
      </c>
    </row>
    <row r="320" spans="2:14" x14ac:dyDescent="0.3">
      <c r="B320">
        <v>2</v>
      </c>
      <c r="C320">
        <v>2025</v>
      </c>
      <c r="D320" t="s">
        <v>314</v>
      </c>
      <c r="E320" s="1">
        <v>4.0755508784520424</v>
      </c>
      <c r="F320" s="1">
        <v>4.2293181961232973</v>
      </c>
      <c r="G320" s="1">
        <v>3.9877935094771044</v>
      </c>
      <c r="H320" s="1">
        <v>4.1786666671435047</v>
      </c>
      <c r="I320" s="1">
        <v>4.1052941399462082</v>
      </c>
      <c r="J320" s="1">
        <v>4.2221538479511551</v>
      </c>
      <c r="K320" s="1">
        <v>4.2067320159837314</v>
      </c>
      <c r="L320" s="1">
        <v>4.2329166382551193</v>
      </c>
      <c r="M320" s="1">
        <v>4.1306451700067006</v>
      </c>
      <c r="N320" s="1">
        <v>4.1510662515547843</v>
      </c>
    </row>
    <row r="321" spans="2:14" x14ac:dyDescent="0.3">
      <c r="B321">
        <v>3</v>
      </c>
      <c r="C321">
        <v>2025</v>
      </c>
      <c r="D321" t="s">
        <v>314</v>
      </c>
      <c r="E321" s="1">
        <v>3.6243303513952663</v>
      </c>
      <c r="F321" s="1">
        <v>3.7611363530158997</v>
      </c>
      <c r="G321" s="1">
        <v>3.5240666532516478</v>
      </c>
      <c r="H321" s="1">
        <v>3.7271666765213012</v>
      </c>
      <c r="I321" s="1">
        <v>3.6472058752003842</v>
      </c>
      <c r="J321" s="1">
        <v>3.7427734201774001</v>
      </c>
      <c r="K321" s="1">
        <v>3.738235287806567</v>
      </c>
      <c r="L321" s="1">
        <v>3.7922023577349528</v>
      </c>
      <c r="M321" s="1">
        <v>3.6718811799984166</v>
      </c>
      <c r="N321" s="1">
        <v>3.6885583979488898</v>
      </c>
    </row>
    <row r="322" spans="2:14" x14ac:dyDescent="0.3">
      <c r="B322">
        <v>4</v>
      </c>
      <c r="C322">
        <v>2025</v>
      </c>
      <c r="D322" t="s">
        <v>314</v>
      </c>
      <c r="E322" s="1">
        <v>3.7545195754312535</v>
      </c>
      <c r="F322" s="1">
        <v>3.8150908990339802</v>
      </c>
      <c r="G322" s="1">
        <v>3.6307894756919459</v>
      </c>
      <c r="H322" s="1">
        <v>3.828400020599366</v>
      </c>
      <c r="I322" s="1">
        <v>3.7688888947168988</v>
      </c>
      <c r="J322" s="1">
        <v>3.8783890585044234</v>
      </c>
      <c r="K322" s="1">
        <v>3.8178260831729225</v>
      </c>
      <c r="L322" s="1">
        <v>3.9469658238256078</v>
      </c>
      <c r="M322" s="1">
        <v>3.798582690907276</v>
      </c>
      <c r="N322" s="1">
        <v>3.8118274802978807</v>
      </c>
    </row>
    <row r="323" spans="2:14" x14ac:dyDescent="0.3">
      <c r="B323">
        <v>5</v>
      </c>
      <c r="C323">
        <v>2025</v>
      </c>
      <c r="D323" t="s">
        <v>314</v>
      </c>
      <c r="E323" s="1">
        <v>3.4970154891642489</v>
      </c>
      <c r="F323" s="1">
        <v>3.4654545404694304</v>
      </c>
      <c r="G323" s="1">
        <v>3.3776047843658996</v>
      </c>
      <c r="H323" s="1">
        <v>3.5223333477973933</v>
      </c>
      <c r="I323" s="1">
        <v>3.5299999881798114</v>
      </c>
      <c r="J323" s="1">
        <v>3.6228627317091999</v>
      </c>
      <c r="K323" s="1">
        <v>3.5267142789704455</v>
      </c>
      <c r="L323" s="1">
        <v>3.7283333412238528</v>
      </c>
      <c r="M323" s="1">
        <v>3.5397999954223631</v>
      </c>
      <c r="N323" s="1">
        <v>3.5460411650928729</v>
      </c>
    </row>
    <row r="324" spans="2:14" x14ac:dyDescent="0.3">
      <c r="B324">
        <v>6</v>
      </c>
      <c r="C324">
        <v>2025</v>
      </c>
      <c r="D324" t="s">
        <v>314</v>
      </c>
      <c r="E324" s="1">
        <v>3.278142877135958</v>
      </c>
      <c r="F324" s="1">
        <v>3.2418181625279514</v>
      </c>
      <c r="G324" s="1">
        <v>3.1438043583994326</v>
      </c>
      <c r="H324" s="1">
        <v>3.3412466486295074</v>
      </c>
      <c r="I324" s="1">
        <v>3.2354545232021441</v>
      </c>
      <c r="J324" s="1">
        <v>3.4056538618527927</v>
      </c>
      <c r="K324" s="1">
        <v>3.3069064960205301</v>
      </c>
      <c r="L324" s="1">
        <v>3.5152127298902958</v>
      </c>
      <c r="M324" s="1">
        <v>3.3122680408438456</v>
      </c>
      <c r="N324" s="1">
        <v>3.3234254964747452</v>
      </c>
    </row>
    <row r="325" spans="2:14" x14ac:dyDescent="0.3">
      <c r="B325">
        <v>7</v>
      </c>
      <c r="C325">
        <v>2025</v>
      </c>
      <c r="D325" t="s">
        <v>314</v>
      </c>
      <c r="E325" s="1">
        <v>3.0756811618804933</v>
      </c>
      <c r="F325" s="1">
        <v>3.0676363598216665</v>
      </c>
      <c r="G325" s="1">
        <v>2.966695665276569</v>
      </c>
      <c r="H325" s="1">
        <v>3.1237371308462962</v>
      </c>
      <c r="I325" s="1">
        <v>3.114772755991329</v>
      </c>
      <c r="J325" s="1">
        <v>3.2361093372394034</v>
      </c>
      <c r="K325" s="1">
        <v>3.1362941166933846</v>
      </c>
      <c r="L325" s="1">
        <v>3.2558730380244985</v>
      </c>
      <c r="M325" s="1">
        <v>3.076060611190218</v>
      </c>
      <c r="N325" s="1">
        <v>3.1232274301396976</v>
      </c>
    </row>
    <row r="326" spans="2:14" x14ac:dyDescent="0.3">
      <c r="B326">
        <v>8</v>
      </c>
      <c r="C326">
        <v>2025</v>
      </c>
      <c r="D326" t="s">
        <v>314</v>
      </c>
      <c r="E326" s="1">
        <v>2.9079999993064187</v>
      </c>
      <c r="F326" s="1">
        <v>2.8404545187950125</v>
      </c>
      <c r="G326" s="1">
        <v>2.7547282667263691</v>
      </c>
      <c r="H326" s="1">
        <v>2.9080769007022558</v>
      </c>
      <c r="I326" s="1">
        <v>3.1194117630229261</v>
      </c>
      <c r="J326" s="1">
        <v>3.1523720907610513</v>
      </c>
      <c r="K326" s="1">
        <v>3.0273333213947438</v>
      </c>
      <c r="L326" s="1">
        <v>3.1052325451096823</v>
      </c>
      <c r="M326" s="1">
        <v>2.9965137822912373</v>
      </c>
      <c r="N326" s="1">
        <v>2.982239285687236</v>
      </c>
    </row>
  </sheetData>
  <sheetProtection sheet="1" objects="1" scenarios="1"/>
  <phoneticPr fontId="3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 Reid</cp:lastModifiedBy>
  <cp:lastPrinted>2016-06-27T20:50:03Z</cp:lastPrinted>
  <dcterms:created xsi:type="dcterms:W3CDTF">2015-07-24T16:42:51Z</dcterms:created>
  <dcterms:modified xsi:type="dcterms:W3CDTF">2025-09-12T16:20:59Z</dcterms:modified>
</cp:coreProperties>
</file>