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robinreid\Documents\Decision Tool Updates\Grain Seasonality\Sept. 2019 Update\"/>
    </mc:Choice>
  </mc:AlternateContent>
  <xr:revisionPtr revIDLastSave="0" documentId="13_ncr:1_{95B5348D-63C4-488A-879A-1E86254AB61D}" xr6:coauthVersionLast="41" xr6:coauthVersionMax="41" xr10:uidLastSave="{00000000-0000-0000-0000-000000000000}"/>
  <bookViews>
    <workbookView xWindow="20370" yWindow="-1020" windowWidth="29040" windowHeight="15840"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82" i="3" l="1"/>
  <c r="S82" i="3"/>
  <c r="R82" i="3"/>
  <c r="T58" i="3"/>
  <c r="S58" i="3"/>
  <c r="R58" i="3"/>
  <c r="T81" i="3" l="1"/>
  <c r="S81" i="3"/>
  <c r="R81" i="3"/>
  <c r="T80" i="3" l="1"/>
  <c r="S80" i="3"/>
  <c r="R80" i="3"/>
  <c r="B16" i="8" l="1"/>
  <c r="C15" i="8" s="1"/>
  <c r="C5" i="8" l="1"/>
  <c r="C9" i="8"/>
  <c r="C6" i="8"/>
  <c r="C10" i="8"/>
  <c r="C14" i="8"/>
  <c r="C7" i="8"/>
  <c r="C11" i="8"/>
  <c r="C8" i="8"/>
  <c r="C12" i="8"/>
  <c r="C4" i="8"/>
  <c r="C13" i="8"/>
  <c r="T79" i="3"/>
  <c r="S79" i="3"/>
  <c r="R79" i="3"/>
  <c r="R75" i="3"/>
  <c r="F16" i="8" l="1"/>
  <c r="G6" i="8" l="1"/>
  <c r="G10" i="8"/>
  <c r="G14" i="8"/>
  <c r="G5" i="8"/>
  <c r="G13" i="8"/>
  <c r="G7" i="8"/>
  <c r="G11" i="8"/>
  <c r="G4" i="8"/>
  <c r="G9" i="8"/>
  <c r="G15" i="8"/>
  <c r="G8" i="8"/>
  <c r="G12" i="8"/>
  <c r="J16" i="8"/>
  <c r="D16" i="8"/>
  <c r="E15" i="8" s="1"/>
  <c r="K5" i="8" l="1"/>
  <c r="C90" i="3" s="1"/>
  <c r="K9" i="8"/>
  <c r="G90" i="3" s="1"/>
  <c r="K13" i="8"/>
  <c r="K90" i="3" s="1"/>
  <c r="K11" i="8"/>
  <c r="I90" i="3" s="1"/>
  <c r="K15" i="8"/>
  <c r="M90" i="3" s="1"/>
  <c r="K12" i="8"/>
  <c r="J90" i="3" s="1"/>
  <c r="K4" i="8"/>
  <c r="B90" i="3" s="1"/>
  <c r="K6" i="8"/>
  <c r="D90" i="3" s="1"/>
  <c r="K10" i="8"/>
  <c r="H90" i="3" s="1"/>
  <c r="K14" i="8"/>
  <c r="L90" i="3" s="1"/>
  <c r="K7" i="8"/>
  <c r="E90" i="3" s="1"/>
  <c r="K8" i="8"/>
  <c r="F90" i="3" s="1"/>
  <c r="E5" i="8"/>
  <c r="E9" i="8"/>
  <c r="E13" i="8"/>
  <c r="E6" i="8"/>
  <c r="E10" i="8"/>
  <c r="E14" i="8"/>
  <c r="E7" i="8"/>
  <c r="E11" i="8"/>
  <c r="E8" i="8"/>
  <c r="E12" i="8"/>
  <c r="E4" i="8"/>
  <c r="M62" i="3"/>
  <c r="L62" i="3"/>
  <c r="K62" i="3"/>
  <c r="J62" i="3"/>
  <c r="I62" i="3"/>
  <c r="H62" i="3"/>
  <c r="G62" i="3"/>
  <c r="F62" i="3"/>
  <c r="E62" i="3"/>
  <c r="D62" i="3"/>
  <c r="C62" i="3"/>
  <c r="B62"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3" i="3"/>
  <c r="T83" i="3" s="1"/>
  <c r="T64" i="3"/>
  <c r="T65" i="3"/>
  <c r="T66" i="3"/>
  <c r="T67" i="3"/>
  <c r="T68" i="3"/>
  <c r="T69" i="3"/>
  <c r="T70" i="3"/>
  <c r="T71" i="3"/>
  <c r="T72" i="3"/>
  <c r="T73" i="3"/>
  <c r="T74" i="3"/>
  <c r="T75" i="3"/>
  <c r="T76" i="3"/>
  <c r="T77" i="3"/>
  <c r="T78" i="3"/>
  <c r="S63" i="3"/>
  <c r="S83" i="3" s="1"/>
  <c r="S64" i="3"/>
  <c r="S65" i="3"/>
  <c r="S66" i="3"/>
  <c r="S67" i="3"/>
  <c r="S68" i="3"/>
  <c r="S69" i="3"/>
  <c r="S70" i="3"/>
  <c r="S71" i="3"/>
  <c r="S72" i="3"/>
  <c r="S73" i="3"/>
  <c r="S74" i="3"/>
  <c r="S75" i="3"/>
  <c r="S76" i="3"/>
  <c r="S77" i="3"/>
  <c r="S78" i="3"/>
  <c r="R63" i="3"/>
  <c r="R64" i="3"/>
  <c r="R65" i="3"/>
  <c r="R66" i="3"/>
  <c r="R67" i="3"/>
  <c r="R68" i="3"/>
  <c r="R69" i="3"/>
  <c r="R70" i="3"/>
  <c r="R71" i="3"/>
  <c r="R72" i="3"/>
  <c r="R73" i="3"/>
  <c r="R74" i="3"/>
  <c r="R76" i="3"/>
  <c r="R77" i="3"/>
  <c r="R78" i="3"/>
  <c r="R83" i="3" l="1"/>
  <c r="F1" i="7"/>
  <c r="F1" i="6"/>
  <c r="F1" i="5"/>
  <c r="G1" i="7"/>
  <c r="G1" i="6"/>
  <c r="G1" i="5"/>
  <c r="L1" i="6"/>
  <c r="L1" i="7"/>
  <c r="L1" i="5"/>
  <c r="Z25" i="3" l="1"/>
  <c r="Z26" i="3"/>
  <c r="L1" i="2"/>
  <c r="G1" i="2"/>
  <c r="Z29" i="3"/>
  <c r="Z30" i="3"/>
  <c r="Z31" i="3"/>
  <c r="F1" i="2"/>
  <c r="Z33" i="3"/>
  <c r="Z24" i="3"/>
  <c r="F35" i="3"/>
  <c r="F60" i="3" s="1"/>
  <c r="C35" i="3"/>
  <c r="C60"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L57" i="3" l="1"/>
  <c r="H57" i="3"/>
  <c r="D57" i="3"/>
  <c r="K57" i="3"/>
  <c r="G57" i="3"/>
  <c r="C57" i="3"/>
  <c r="J57" i="3"/>
  <c r="F57" i="3"/>
  <c r="B57" i="3"/>
  <c r="M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F31" i="3" l="1"/>
  <c r="F28" i="3"/>
  <c r="F25" i="3"/>
  <c r="D25" i="3"/>
  <c r="D31" i="3"/>
  <c r="D28" i="3"/>
  <c r="E31" i="3"/>
  <c r="E28" i="3"/>
  <c r="E25" i="3"/>
  <c r="J31" i="3"/>
  <c r="J28" i="3"/>
  <c r="J25" i="3"/>
  <c r="C31" i="3"/>
  <c r="C28" i="3"/>
  <c r="C25" i="3"/>
  <c r="K25" i="3"/>
  <c r="K31" i="3"/>
  <c r="K28" i="3"/>
  <c r="I31" i="3"/>
  <c r="I28" i="3"/>
  <c r="I25" i="3"/>
  <c r="N25" i="3"/>
  <c r="N31" i="3"/>
  <c r="N28" i="3"/>
  <c r="G25" i="3"/>
  <c r="G31" i="3"/>
  <c r="G28" i="3"/>
  <c r="H25" i="3"/>
  <c r="H28" i="3"/>
  <c r="H31" i="3"/>
  <c r="L25" i="3"/>
  <c r="L31" i="3"/>
  <c r="L28" i="3"/>
  <c r="M31" i="3"/>
  <c r="M28" i="3"/>
  <c r="M25" i="3"/>
  <c r="P57" i="3"/>
  <c r="N57" i="3"/>
  <c r="K82" i="3" s="1"/>
  <c r="O57" i="3"/>
  <c r="Q57" i="3" s="1"/>
  <c r="N56" i="3"/>
  <c r="G81" i="3" s="1"/>
  <c r="P48" i="3"/>
  <c r="P50" i="3"/>
  <c r="P44" i="3"/>
  <c r="P46" i="3"/>
  <c r="P52" i="3"/>
  <c r="P38" i="3"/>
  <c r="O56" i="3"/>
  <c r="P56" i="3"/>
  <c r="P42" i="3"/>
  <c r="P43" i="3"/>
  <c r="P54" i="3"/>
  <c r="P39" i="3"/>
  <c r="P45" i="3"/>
  <c r="P47" i="3"/>
  <c r="P51" i="3"/>
  <c r="P53" i="3"/>
  <c r="P40" i="3"/>
  <c r="P41" i="3"/>
  <c r="P49" i="3"/>
  <c r="P55" i="3"/>
  <c r="N55" i="3"/>
  <c r="B80" i="3" s="1"/>
  <c r="O55" i="3"/>
  <c r="N54" i="3"/>
  <c r="B79" i="3" s="1"/>
  <c r="O54" i="3"/>
  <c r="N51" i="3"/>
  <c r="G76" i="3" s="1"/>
  <c r="O53" i="3"/>
  <c r="O52" i="3"/>
  <c r="N48" i="3"/>
  <c r="H73" i="3" s="1"/>
  <c r="O49" i="3"/>
  <c r="O47" i="3"/>
  <c r="O48" i="3"/>
  <c r="O46" i="3"/>
  <c r="N49" i="3"/>
  <c r="C74" i="3" s="1"/>
  <c r="O44" i="3"/>
  <c r="N46" i="3"/>
  <c r="L71" i="3" s="1"/>
  <c r="N47" i="3"/>
  <c r="M72" i="3" s="1"/>
  <c r="O45" i="3"/>
  <c r="O41" i="3"/>
  <c r="N45" i="3"/>
  <c r="G70" i="3" s="1"/>
  <c r="N44" i="3"/>
  <c r="J69" i="3" s="1"/>
  <c r="N52" i="3"/>
  <c r="K77" i="3" s="1"/>
  <c r="N41" i="3"/>
  <c r="B66" i="3" s="1"/>
  <c r="N43" i="3"/>
  <c r="K68" i="3" s="1"/>
  <c r="N42" i="3"/>
  <c r="G67" i="3" s="1"/>
  <c r="O42" i="3"/>
  <c r="O43" i="3"/>
  <c r="N39" i="3"/>
  <c r="F64" i="3" s="1"/>
  <c r="O39" i="3"/>
  <c r="N40" i="3"/>
  <c r="G65" i="3" s="1"/>
  <c r="N38" i="3"/>
  <c r="B63" i="3" s="1"/>
  <c r="O40" i="3"/>
  <c r="O38" i="3"/>
  <c r="N53" i="3"/>
  <c r="E78" i="3" s="1"/>
  <c r="O51" i="3"/>
  <c r="O50" i="3"/>
  <c r="N50" i="3"/>
  <c r="B75" i="3" s="1"/>
  <c r="B82" i="3" l="1"/>
  <c r="E82" i="3"/>
  <c r="B81" i="3"/>
  <c r="M82" i="3"/>
  <c r="J82" i="3"/>
  <c r="L82" i="3"/>
  <c r="C81" i="3"/>
  <c r="I82" i="3"/>
  <c r="C82" i="3"/>
  <c r="D82" i="3"/>
  <c r="G82" i="3"/>
  <c r="F82" i="3"/>
  <c r="H82" i="3"/>
  <c r="Q56" i="3"/>
  <c r="E81" i="3"/>
  <c r="H81" i="3"/>
  <c r="M81" i="3"/>
  <c r="I81" i="3"/>
  <c r="L81" i="3"/>
  <c r="F81" i="3"/>
  <c r="J81" i="3"/>
  <c r="D81" i="3"/>
  <c r="K81" i="3"/>
  <c r="C80" i="3"/>
  <c r="E80" i="3"/>
  <c r="F80" i="3"/>
  <c r="G80" i="3"/>
  <c r="D80" i="3"/>
  <c r="K80" i="3"/>
  <c r="I80" i="3"/>
  <c r="M80" i="3"/>
  <c r="H80" i="3"/>
  <c r="J80" i="3"/>
  <c r="L80" i="3"/>
  <c r="Q55" i="3"/>
  <c r="L79" i="3"/>
  <c r="K79" i="3"/>
  <c r="M79" i="3"/>
  <c r="J79" i="3"/>
  <c r="D79" i="3"/>
  <c r="F79" i="3"/>
  <c r="E79" i="3"/>
  <c r="G79" i="3"/>
  <c r="Q54" i="3"/>
  <c r="I79" i="3"/>
  <c r="H79" i="3"/>
  <c r="C79" i="3"/>
  <c r="B78" i="3"/>
  <c r="B76" i="3"/>
  <c r="M76" i="3"/>
  <c r="E76" i="3"/>
  <c r="C76" i="3"/>
  <c r="H76" i="3"/>
  <c r="F76" i="3"/>
  <c r="K76" i="3"/>
  <c r="Q51" i="3"/>
  <c r="I76" i="3"/>
  <c r="J76" i="3"/>
  <c r="D76" i="3"/>
  <c r="L76" i="3"/>
  <c r="B64" i="3"/>
  <c r="K72" i="3"/>
  <c r="E72" i="3"/>
  <c r="H64" i="3"/>
  <c r="D64" i="3"/>
  <c r="I77" i="3"/>
  <c r="J77" i="3"/>
  <c r="J65" i="3"/>
  <c r="I64" i="3"/>
  <c r="J71" i="3"/>
  <c r="H66" i="3"/>
  <c r="E73" i="3"/>
  <c r="G72" i="3"/>
  <c r="M73" i="3"/>
  <c r="F72" i="3"/>
  <c r="L73" i="3"/>
  <c r="F73" i="3"/>
  <c r="M78" i="3"/>
  <c r="L78" i="3"/>
  <c r="Q46" i="3"/>
  <c r="I73" i="3"/>
  <c r="B73" i="3"/>
  <c r="C72" i="3"/>
  <c r="K73" i="3"/>
  <c r="D73" i="3"/>
  <c r="G73" i="3"/>
  <c r="I72" i="3"/>
  <c r="H72" i="3"/>
  <c r="B72" i="3"/>
  <c r="F66" i="3"/>
  <c r="J74" i="3"/>
  <c r="F74" i="3"/>
  <c r="Q49" i="3"/>
  <c r="G64" i="3"/>
  <c r="L64" i="3"/>
  <c r="J72" i="3"/>
  <c r="D72" i="3"/>
  <c r="L72" i="3"/>
  <c r="C66" i="3"/>
  <c r="C73" i="3"/>
  <c r="J73" i="3"/>
  <c r="I66" i="3"/>
  <c r="Q47" i="3"/>
  <c r="Q48" i="3"/>
  <c r="L67" i="3"/>
  <c r="H69" i="3"/>
  <c r="Q44" i="3"/>
  <c r="B69" i="3"/>
  <c r="E77" i="3"/>
  <c r="E69" i="3"/>
  <c r="E67" i="3"/>
  <c r="F67" i="3"/>
  <c r="B65" i="3"/>
  <c r="C65" i="3"/>
  <c r="C67" i="3"/>
  <c r="F71" i="3"/>
  <c r="J67" i="3"/>
  <c r="D69" i="3"/>
  <c r="F65" i="3"/>
  <c r="L65" i="3"/>
  <c r="K71" i="3"/>
  <c r="Q52" i="3"/>
  <c r="D71" i="3"/>
  <c r="M71" i="3"/>
  <c r="G77" i="3"/>
  <c r="B71" i="3"/>
  <c r="H71" i="3"/>
  <c r="C77" i="3"/>
  <c r="G71" i="3"/>
  <c r="I71" i="3"/>
  <c r="C71" i="3"/>
  <c r="H77" i="3"/>
  <c r="E71" i="3"/>
  <c r="F77" i="3"/>
  <c r="M77" i="3"/>
  <c r="L77" i="3"/>
  <c r="D77" i="3"/>
  <c r="B77" i="3"/>
  <c r="L74" i="3"/>
  <c r="H74" i="3"/>
  <c r="B74" i="3"/>
  <c r="K74" i="3"/>
  <c r="D74" i="3"/>
  <c r="M74" i="3"/>
  <c r="I74" i="3"/>
  <c r="E74" i="3"/>
  <c r="G74" i="3"/>
  <c r="Q41" i="3"/>
  <c r="H67" i="3"/>
  <c r="M69" i="3"/>
  <c r="I69" i="3"/>
  <c r="D67" i="3"/>
  <c r="I67" i="3"/>
  <c r="K69" i="3"/>
  <c r="Q38" i="3"/>
  <c r="B67" i="3"/>
  <c r="Q42" i="3"/>
  <c r="M67" i="3"/>
  <c r="F69" i="3"/>
  <c r="L69" i="3"/>
  <c r="K67" i="3"/>
  <c r="G69" i="3"/>
  <c r="C69" i="3"/>
  <c r="C70" i="3"/>
  <c r="H70" i="3"/>
  <c r="E68" i="3"/>
  <c r="Q45" i="3"/>
  <c r="I70" i="3"/>
  <c r="C68" i="3"/>
  <c r="B68" i="3"/>
  <c r="M70" i="3"/>
  <c r="G63" i="3"/>
  <c r="D70" i="3"/>
  <c r="J70" i="3"/>
  <c r="F70" i="3"/>
  <c r="E70" i="3"/>
  <c r="L70" i="3"/>
  <c r="B70" i="3"/>
  <c r="K70" i="3"/>
  <c r="E66" i="3"/>
  <c r="E65" i="3"/>
  <c r="I65" i="3"/>
  <c r="G66" i="3"/>
  <c r="J66" i="3"/>
  <c r="M64" i="3"/>
  <c r="M66" i="3"/>
  <c r="Q39" i="3"/>
  <c r="K66" i="3"/>
  <c r="H65" i="3"/>
  <c r="J64" i="3"/>
  <c r="C64" i="3"/>
  <c r="E64" i="3"/>
  <c r="L66" i="3"/>
  <c r="D65" i="3"/>
  <c r="K64" i="3"/>
  <c r="M65" i="3"/>
  <c r="K65" i="3"/>
  <c r="D66" i="3"/>
  <c r="Q40" i="3"/>
  <c r="Q43" i="3"/>
  <c r="M63" i="3"/>
  <c r="I68" i="3"/>
  <c r="G68" i="3"/>
  <c r="D68" i="3"/>
  <c r="J68" i="3"/>
  <c r="F68" i="3"/>
  <c r="C63" i="3"/>
  <c r="L68" i="3"/>
  <c r="M68" i="3"/>
  <c r="H68" i="3"/>
  <c r="K63" i="3"/>
  <c r="H63" i="3"/>
  <c r="L63" i="3"/>
  <c r="J63" i="3"/>
  <c r="F63" i="3"/>
  <c r="I63" i="3"/>
  <c r="D63" i="3"/>
  <c r="E63" i="3"/>
  <c r="K75" i="3"/>
  <c r="I75" i="3"/>
  <c r="H75" i="3"/>
  <c r="I78" i="3"/>
  <c r="C78" i="3"/>
  <c r="D78" i="3"/>
  <c r="F78" i="3"/>
  <c r="K78" i="3"/>
  <c r="G78" i="3"/>
  <c r="H78" i="3"/>
  <c r="J78" i="3"/>
  <c r="Q53" i="3"/>
  <c r="Q50" i="3"/>
  <c r="M75" i="3"/>
  <c r="J75" i="3"/>
  <c r="E75" i="3"/>
  <c r="G75" i="3"/>
  <c r="C75" i="3"/>
  <c r="D75" i="3"/>
  <c r="L75" i="3"/>
  <c r="F75" i="3"/>
  <c r="C32" i="3" l="1"/>
  <c r="N26" i="3"/>
  <c r="B84" i="3"/>
  <c r="K86" i="3"/>
  <c r="C29" i="3"/>
  <c r="K84" i="3"/>
  <c r="J32" i="3"/>
  <c r="J29" i="3"/>
  <c r="J26" i="3"/>
  <c r="L84" i="3"/>
  <c r="L88" i="3"/>
  <c r="L85" i="3"/>
  <c r="L87" i="3"/>
  <c r="L86" i="3"/>
  <c r="H32" i="3"/>
  <c r="H29" i="3"/>
  <c r="H26" i="3"/>
  <c r="G26" i="3"/>
  <c r="G32" i="3"/>
  <c r="G29" i="3"/>
  <c r="L32" i="3"/>
  <c r="L29" i="3"/>
  <c r="L26" i="3"/>
  <c r="D32" i="3"/>
  <c r="D29" i="3"/>
  <c r="D26" i="3"/>
  <c r="G88" i="3"/>
  <c r="G85" i="3"/>
  <c r="G84" i="3"/>
  <c r="G87" i="3"/>
  <c r="G86" i="3"/>
  <c r="K85" i="3"/>
  <c r="O82" i="3"/>
  <c r="N82" i="3"/>
  <c r="P82" i="3"/>
  <c r="K26" i="3"/>
  <c r="K32" i="3"/>
  <c r="K29" i="3"/>
  <c r="I88" i="3"/>
  <c r="I85" i="3"/>
  <c r="I84" i="3"/>
  <c r="I87" i="3"/>
  <c r="I86" i="3"/>
  <c r="B88" i="3"/>
  <c r="B87" i="3"/>
  <c r="B86" i="3"/>
  <c r="B85" i="3"/>
  <c r="K87" i="3"/>
  <c r="K88" i="3"/>
  <c r="C26" i="3"/>
  <c r="I32" i="3"/>
  <c r="I29" i="3"/>
  <c r="I26" i="3"/>
  <c r="D84" i="3"/>
  <c r="D88" i="3"/>
  <c r="D85" i="3"/>
  <c r="D87" i="3"/>
  <c r="D86" i="3"/>
  <c r="F26" i="3"/>
  <c r="F32" i="3"/>
  <c r="F29" i="3"/>
  <c r="H85" i="3"/>
  <c r="H88" i="3"/>
  <c r="H84" i="3"/>
  <c r="H87" i="3"/>
  <c r="H86" i="3"/>
  <c r="F87" i="3"/>
  <c r="F86" i="3"/>
  <c r="F85" i="3"/>
  <c r="F84" i="3"/>
  <c r="F88" i="3"/>
  <c r="E87" i="3"/>
  <c r="E86" i="3"/>
  <c r="E88" i="3"/>
  <c r="E85" i="3"/>
  <c r="E84" i="3"/>
  <c r="E32" i="3"/>
  <c r="E29" i="3"/>
  <c r="E26" i="3"/>
  <c r="M32" i="3"/>
  <c r="M29" i="3"/>
  <c r="M26" i="3"/>
  <c r="M87" i="3"/>
  <c r="M86" i="3"/>
  <c r="M88" i="3"/>
  <c r="M85" i="3"/>
  <c r="M84" i="3"/>
  <c r="J87" i="3"/>
  <c r="J86" i="3"/>
  <c r="J88" i="3"/>
  <c r="J84" i="3"/>
  <c r="J85" i="3"/>
  <c r="N32" i="3"/>
  <c r="N29" i="3"/>
  <c r="C88" i="3"/>
  <c r="C85" i="3"/>
  <c r="C84" i="3"/>
  <c r="C87" i="3"/>
  <c r="C86" i="3"/>
  <c r="N75" i="3"/>
  <c r="P80" i="3"/>
  <c r="N66" i="3"/>
  <c r="N79" i="3"/>
  <c r="N74" i="3"/>
  <c r="N65" i="3"/>
  <c r="N72" i="3"/>
  <c r="N64" i="3"/>
  <c r="N76" i="3"/>
  <c r="P81" i="3"/>
  <c r="O81" i="3"/>
  <c r="N81" i="3"/>
  <c r="N67" i="3"/>
  <c r="N69" i="3"/>
  <c r="N78" i="3"/>
  <c r="O80" i="3"/>
  <c r="N63" i="3"/>
  <c r="N80" i="3"/>
  <c r="N70" i="3"/>
  <c r="N68" i="3"/>
  <c r="N77" i="3"/>
  <c r="N71" i="3"/>
  <c r="N73" i="3"/>
  <c r="P79" i="3"/>
  <c r="O78" i="3"/>
  <c r="O79" i="3"/>
  <c r="O76" i="3"/>
  <c r="P76" i="3"/>
  <c r="P73" i="3"/>
  <c r="O72" i="3"/>
  <c r="O73" i="3"/>
  <c r="P72" i="3"/>
  <c r="P74" i="3"/>
  <c r="P71" i="3"/>
  <c r="P77" i="3"/>
  <c r="O77" i="3"/>
  <c r="O71" i="3"/>
  <c r="P69" i="3"/>
  <c r="P67" i="3"/>
  <c r="O74" i="3"/>
  <c r="P65" i="3"/>
  <c r="O67" i="3"/>
  <c r="O69" i="3"/>
  <c r="O68" i="3"/>
  <c r="P70" i="3"/>
  <c r="O65" i="3"/>
  <c r="O70" i="3"/>
  <c r="O66" i="3"/>
  <c r="P63" i="3"/>
  <c r="P64" i="3"/>
  <c r="P66" i="3"/>
  <c r="P68" i="3"/>
  <c r="O64" i="3"/>
  <c r="O63" i="3"/>
  <c r="P78" i="3"/>
  <c r="O75" i="3"/>
  <c r="P75" i="3"/>
  <c r="Q82" i="3" l="1"/>
  <c r="Q80" i="3"/>
  <c r="Q81" i="3"/>
  <c r="Q79" i="3"/>
  <c r="Q66" i="3"/>
  <c r="Q76" i="3"/>
  <c r="Q73" i="3"/>
  <c r="Q78" i="3"/>
  <c r="Q63" i="3"/>
  <c r="Q72" i="3"/>
  <c r="Q64" i="3"/>
  <c r="Q71" i="3"/>
  <c r="Q67" i="3"/>
  <c r="Q74" i="3"/>
  <c r="Q65" i="3"/>
  <c r="Q77" i="3"/>
  <c r="Q68" i="3"/>
  <c r="Q69" i="3"/>
  <c r="Q70" i="3"/>
  <c r="Q75" i="3"/>
</calcChain>
</file>

<file path=xl/sharedStrings.xml><?xml version="1.0" encoding="utf-8"?>
<sst xmlns="http://schemas.openxmlformats.org/spreadsheetml/2006/main" count="1427" uniqueCount="314">
  <si>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</si>
  <si>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</si>
  <si>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</si>
  <si>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</si>
  <si>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</si>
  <si>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</si>
  <si>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</si>
  <si>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</si>
  <si>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</si>
  <si>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</si>
  <si>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</si>
  <si>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</si>
  <si>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</si>
  <si>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</si>
  <si>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</si>
  <si>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</si>
  <si>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</si>
  <si>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</si>
  <si>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</si>
  <si>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</si>
  <si>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</si>
  <si>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</si>
  <si>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</si>
  <si>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</si>
  <si>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</si>
  <si>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</si>
  <si>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</si>
  <si>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</si>
  <si>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</si>
  <si>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</si>
  <si>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</si>
  <si>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</si>
  <si>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</si>
  <si>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</si>
  <si>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</si>
  <si>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</si>
  <si>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</si>
  <si>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</si>
  <si>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</si>
  <si>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</si>
  <si>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</si>
  <si>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</si>
  <si>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</si>
  <si>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</si>
  <si>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</si>
  <si>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</si>
  <si>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</si>
  <si>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</si>
  <si>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</si>
  <si>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</si>
  <si>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</si>
  <si>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</si>
  <si>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</si>
  <si>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</si>
  <si>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</si>
  <si>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</si>
  <si>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</si>
  <si>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</si>
  <si>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</si>
  <si>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</si>
  <si>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</si>
  <si>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</si>
  <si>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</si>
  <si>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</si>
  <si>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</si>
  <si>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</si>
  <si>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</si>
  <si>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</si>
  <si>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</si>
  <si>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</si>
  <si>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</si>
  <si>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</si>
  <si>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</si>
  <si>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</si>
  <si>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</si>
  <si>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</si>
  <si>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</si>
  <si>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</si>
  <si>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</si>
  <si>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</si>
  <si>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</si>
  <si>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</si>
  <si>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</si>
  <si>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</si>
  <si>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</si>
  <si>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</si>
  <si>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</si>
  <si>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</si>
  <si>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</si>
  <si>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</si>
  <si>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</si>
  <si>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</si>
  <si>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</si>
  <si>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</si>
  <si>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</si>
  <si>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</si>
  <si>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</si>
  <si>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</si>
  <si>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</si>
  <si>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</si>
  <si>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</si>
  <si>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</si>
  <si>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</si>
  <si>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</si>
  <si>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</si>
  <si>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</si>
  <si>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</si>
  <si>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</si>
  <si>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</si>
  <si>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</si>
  <si>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</si>
  <si>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</si>
  <si>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</si>
  <si>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</si>
  <si>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</si>
  <si>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</si>
  <si>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</si>
  <si>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</si>
  <si>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</si>
  <si>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</si>
  <si>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</si>
  <si>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</si>
  <si>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</si>
  <si>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</si>
  <si>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</si>
  <si>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</si>
  <si>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</si>
  <si>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</si>
  <si>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</si>
  <si>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</si>
  <si>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</si>
  <si>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</si>
  <si>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</si>
  <si>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</si>
  <si>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</si>
  <si>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</si>
  <si>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</si>
  <si>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</si>
  <si>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</si>
  <si>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</si>
  <si>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</si>
  <si>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</si>
  <si>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</si>
  <si>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</si>
  <si>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</si>
  <si>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</si>
  <si>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</si>
  <si>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</si>
  <si>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</si>
  <si>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</si>
  <si>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</si>
  <si>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</si>
  <si>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</si>
  <si>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</si>
  <si>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</si>
  <si>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</si>
  <si>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</si>
  <si>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</si>
  <si>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</si>
  <si>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</si>
  <si>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</si>
  <si>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</si>
  <si>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</si>
  <si>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</si>
  <si>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</si>
  <si>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</si>
  <si>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</si>
  <si>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</si>
  <si>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</si>
  <si>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</si>
  <si>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</si>
  <si>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</si>
  <si>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</si>
  <si>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</si>
  <si>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</si>
  <si>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</si>
  <si>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</si>
  <si>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</si>
  <si>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</si>
  <si>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</si>
  <si>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</si>
  <si>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</si>
  <si>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</si>
  <si>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</si>
  <si>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</si>
  <si>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</si>
  <si>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</si>
  <si>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</si>
  <si>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</si>
  <si>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</si>
  <si>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</si>
  <si>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</si>
  <si>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</si>
  <si>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</si>
  <si>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</si>
  <si>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</si>
  <si>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</si>
  <si>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</si>
  <si>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</si>
  <si>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</si>
  <si>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</si>
  <si>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</si>
  <si>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</si>
  <si>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</si>
  <si>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</si>
  <si>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</si>
  <si>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</si>
  <si>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</si>
  <si>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</si>
  <si>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</si>
  <si>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</si>
  <si>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</si>
  <si>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</si>
  <si>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</si>
  <si>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</si>
  <si>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</si>
  <si>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</si>
  <si>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</si>
  <si>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</si>
  <si>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</si>
  <si>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</si>
  <si>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</si>
  <si>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</si>
  <si>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</si>
  <si>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</si>
  <si>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</si>
  <si>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</si>
  <si>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</si>
  <si>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</si>
  <si>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</si>
  <si>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</si>
  <si>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</si>
  <si>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</si>
  <si>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</si>
  <si>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</si>
  <si>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</si>
  <si>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</si>
  <si>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</si>
  <si>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</si>
  <si>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</si>
  <si>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</si>
  <si>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</si>
  <si>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</si>
  <si>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</si>
  <si>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</si>
  <si>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</si>
  <si>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</si>
  <si>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</si>
  <si>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</si>
  <si>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</si>
  <si>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</si>
  <si>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</si>
  <si>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</si>
  <si>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</si>
  <si>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</si>
  <si>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</si>
  <si>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</si>
  <si>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</si>
  <si>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</si>
  <si>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</si>
  <si>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</si>
  <si>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</si>
  <si>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</si>
  <si>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</si>
  <si>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</si>
  <si>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</si>
  <si>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</si>
  <si>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</si>
  <si>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</si>
  <si>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</si>
  <si>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</si>
  <si>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</si>
  <si>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</si>
  <si>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</si>
  <si>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</si>
  <si>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</si>
  <si>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</si>
  <si>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</si>
  <si>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</si>
  <si>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</si>
  <si>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</si>
  <si>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</si>
  <si>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</si>
  <si>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</si>
  <si>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</si>
  <si>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</si>
  <si>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</si>
  <si>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</si>
  <si>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</si>
  <si>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</si>
  <si>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</si>
  <si>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</si>
  <si>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</si>
  <si>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</si>
  <si>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</si>
  <si>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</si>
  <si>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</si>
  <si>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</si>
  <si>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</si>
  <si>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</si>
  <si>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</si>
  <si>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</si>
  <si>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</si>
  <si>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</si>
  <si>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</si>
  <si>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</si>
  <si>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</si>
  <si>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</si>
  <si>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</si>
  <si>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</si>
  <si>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 xml:space="preserve">This tool shows seasonal indicies for the past 15 marketing years compared to a current year projection by Kansas crop reporting district and crop (wheat, corn, soybeans, sorghum).  Cash prices are from an average of 270 elevators across Kansas from 1998-current. </t>
  </si>
  <si>
    <t>19/20</t>
  </si>
  <si>
    <t>Version- 9.18.2019</t>
  </si>
  <si>
    <t>Copyright 2019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</si>
</sst>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8"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31">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7" fillId="0" borderId="0" xfId="0" applyFont="1"/>
    <xf numFmtId="165" fontId="37" fillId="0" borderId="0" xfId="0" applyNumberFormat="1" applyFont="1"/>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xf numFmtId="0" fontId="27" fillId="0" borderId="0" xfId="1" applyFont="1" applyAlignment="1" applyProtection="1">
      <alignment horizontal="left" vertical="top" wrapText="1"/>
    </xf>
    <xf numFmtId="0" fontId="27" fillId="0" borderId="0" xfId="1" applyFont="1" applyAlignment="1" applyProtection="1">
      <alignment horizontal="left" vertical="center" wrapText="1"/>
    </xf>
    <xf numFmtId="0" fontId="30" fillId="0" borderId="0" xfId="2" applyAlignment="1" applyProtection="1"/>
    <xf numFmtId="0" fontId="31" fillId="0" borderId="0" xfId="3"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xf numFmtId="0" fontId="6" fillId="0" borderId="0" xfId="0" applyFont="1" applyFill="1" applyBorder="1" applyAlignment="1">
      <alignment horizontal="center"/>
    </xf>
    <xf numFmtId="164" fontId="0" fillId="0" borderId="0" xfId="0" applyNumberFormat="1" applyFill="1" applyBorder="1" applyAlignment="1">
      <alignment horizontal="center"/>
    </xf>
    <xf numFmtId="165" fontId="0" fillId="0" borderId="0" xfId="0" applyNumberFormat="1" applyFill="1" applyBorder="1" applyAlignment="1">
      <alignment horizontal="center"/>
    </xf>
    <xf numFmtId="4" fontId="0" fillId="0" borderId="0" xfId="0" applyNumberFormat="1" applyFill="1" applyBorder="1" applyAlignment="1">
      <alignment horizontal="center"/>
    </xf>
    <xf numFmtId="0" fontId="0" fillId="0" borderId="0"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Graphs'!$A$86</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Graphs'!$B$62:$M$62</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Graphs'!$B$86:$M$86</c:f>
              <c:numCache>
                <c:formatCode>0.0%</c:formatCode>
                <c:ptCount val="12"/>
                <c:pt idx="0">
                  <c:v>0.95249889186048653</c:v>
                </c:pt>
                <c:pt idx="1">
                  <c:v>0.94113351170875603</c:v>
                </c:pt>
                <c:pt idx="2">
                  <c:v>0.95019311035209975</c:v>
                </c:pt>
                <c:pt idx="3">
                  <c:v>0.96569458622957394</c:v>
                </c:pt>
                <c:pt idx="4">
                  <c:v>0.98653888664553047</c:v>
                </c:pt>
                <c:pt idx="5">
                  <c:v>1.0095560117249245</c:v>
                </c:pt>
                <c:pt idx="6">
                  <c:v>1.0209696081621711</c:v>
                </c:pt>
                <c:pt idx="7">
                  <c:v>1.0243519809748647</c:v>
                </c:pt>
                <c:pt idx="8">
                  <c:v>1.0421875569374288</c:v>
                </c:pt>
                <c:pt idx="9">
                  <c:v>1.0675669942312203</c:v>
                </c:pt>
                <c:pt idx="10">
                  <c:v>1.043087764736776</c:v>
                </c:pt>
                <c:pt idx="11">
                  <c:v>0.99622109643616785</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Graphs'!$B$62:$M$62</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Graphs'!$B$84:$M$84</c:f>
              <c:numCache>
                <c:formatCode>0.0%</c:formatCode>
                <c:ptCount val="12"/>
                <c:pt idx="0">
                  <c:v>1.4165040403264979</c:v>
                </c:pt>
                <c:pt idx="1">
                  <c:v>1.07231883854609</c:v>
                </c:pt>
                <c:pt idx="2">
                  <c:v>1.0674582215177726</c:v>
                </c:pt>
                <c:pt idx="3">
                  <c:v>1.0664285166967598</c:v>
                </c:pt>
                <c:pt idx="4">
                  <c:v>1.0901260723528758</c:v>
                </c:pt>
                <c:pt idx="5">
                  <c:v>1.1683692706756301</c:v>
                </c:pt>
                <c:pt idx="6">
                  <c:v>1.1289913418764927</c:v>
                </c:pt>
                <c:pt idx="7">
                  <c:v>1.1699899627047141</c:v>
                </c:pt>
                <c:pt idx="8">
                  <c:v>1.1609381558772736</c:v>
                </c:pt>
                <c:pt idx="9">
                  <c:v>1.3603454013270044</c:v>
                </c:pt>
                <c:pt idx="10">
                  <c:v>1.2599086721003894</c:v>
                </c:pt>
                <c:pt idx="11">
                  <c:v>1.2235433528541819</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Graphs'!$B$62:$M$62</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Graphs'!$B$88:$M$88</c:f>
              <c:numCache>
                <c:formatCode>0.0%</c:formatCode>
                <c:ptCount val="12"/>
                <c:pt idx="0">
                  <c:v>0.66094235290318171</c:v>
                </c:pt>
                <c:pt idx="1">
                  <c:v>0.68619422950469078</c:v>
                </c:pt>
                <c:pt idx="2">
                  <c:v>0.75245318675000283</c:v>
                </c:pt>
                <c:pt idx="3">
                  <c:v>0.83213053735777798</c:v>
                </c:pt>
                <c:pt idx="4">
                  <c:v>0.94078563011909855</c:v>
                </c:pt>
                <c:pt idx="5">
                  <c:v>0.92170524884528615</c:v>
                </c:pt>
                <c:pt idx="6">
                  <c:v>0.95993680941550208</c:v>
                </c:pt>
                <c:pt idx="7">
                  <c:v>0.93864169936655073</c:v>
                </c:pt>
                <c:pt idx="8">
                  <c:v>0.92360135397251342</c:v>
                </c:pt>
                <c:pt idx="9">
                  <c:v>0.92842477233225706</c:v>
                </c:pt>
                <c:pt idx="10">
                  <c:v>0.80596891428784478</c:v>
                </c:pt>
                <c:pt idx="11">
                  <c:v>0.81167985754875283</c:v>
                </c:pt>
              </c:numCache>
            </c:numRef>
          </c:val>
          <c:smooth val="0"/>
          <c:extLst>
            <c:ext xmlns:c16="http://schemas.microsoft.com/office/drawing/2014/chart" uri="{C3380CC4-5D6E-409C-BE32-E72D297353CC}">
              <c16:uniqueId val="{00000002-6B07-43A6-BB80-4E78A7C2DBF8}"/>
            </c:ext>
          </c:extLst>
        </c:ser>
        <c:ser>
          <c:idx val="5"/>
          <c:order val="3"/>
          <c:tx>
            <c:strRef>
              <c:f>'Seasonality Graphs'!$A$85</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Graphs'!$B$62:$M$62</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Graphs'!$B$85:$M$85</c:f>
              <c:numCache>
                <c:formatCode>0.0%</c:formatCode>
                <c:ptCount val="12"/>
                <c:pt idx="0">
                  <c:v>1.0824435749317787</c:v>
                </c:pt>
                <c:pt idx="1">
                  <c:v>1.0555202007357423</c:v>
                </c:pt>
                <c:pt idx="2">
                  <c:v>1.0323989702165777</c:v>
                </c:pt>
                <c:pt idx="3">
                  <c:v>1.0243901678597152</c:v>
                </c:pt>
                <c:pt idx="4">
                  <c:v>1.0199950986043405</c:v>
                </c:pt>
                <c:pt idx="5">
                  <c:v>1.0302755023172514</c:v>
                </c:pt>
                <c:pt idx="6">
                  <c:v>1.0743210636822396</c:v>
                </c:pt>
                <c:pt idx="7">
                  <c:v>1.1127810251525025</c:v>
                </c:pt>
                <c:pt idx="8">
                  <c:v>1.1134817406644397</c:v>
                </c:pt>
                <c:pt idx="9">
                  <c:v>1.1440164226085421</c:v>
                </c:pt>
                <c:pt idx="10">
                  <c:v>1.1527983546189491</c:v>
                </c:pt>
                <c:pt idx="11">
                  <c:v>1.1058365574132503</c:v>
                </c:pt>
              </c:numCache>
            </c:numRef>
          </c:val>
          <c:smooth val="0"/>
          <c:extLst>
            <c:ext xmlns:c16="http://schemas.microsoft.com/office/drawing/2014/chart" uri="{C3380CC4-5D6E-409C-BE32-E72D297353CC}">
              <c16:uniqueId val="{00000003-6B07-43A6-BB80-4E78A7C2DBF8}"/>
            </c:ext>
          </c:extLst>
        </c:ser>
        <c:ser>
          <c:idx val="6"/>
          <c:order val="4"/>
          <c:tx>
            <c:strRef>
              <c:f>'Seasonality Graphs'!$A$87</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Graphs'!$B$62:$M$62</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Graphs'!$B$87:$M$87</c:f>
              <c:numCache>
                <c:formatCode>0.0%</c:formatCode>
                <c:ptCount val="12"/>
                <c:pt idx="0">
                  <c:v>0.72304413814361812</c:v>
                </c:pt>
                <c:pt idx="1">
                  <c:v>0.84957788154220237</c:v>
                </c:pt>
                <c:pt idx="2">
                  <c:v>0.85830357421008641</c:v>
                </c:pt>
                <c:pt idx="3">
                  <c:v>0.91376964792215443</c:v>
                </c:pt>
                <c:pt idx="4">
                  <c:v>0.94962046203423522</c:v>
                </c:pt>
                <c:pt idx="5">
                  <c:v>0.97343113028895789</c:v>
                </c:pt>
                <c:pt idx="6">
                  <c:v>0.97319823592815513</c:v>
                </c:pt>
                <c:pt idx="7">
                  <c:v>0.94806843346716185</c:v>
                </c:pt>
                <c:pt idx="8">
                  <c:v>0.97376605111193115</c:v>
                </c:pt>
                <c:pt idx="9">
                  <c:v>0.98727198864682397</c:v>
                </c:pt>
                <c:pt idx="10">
                  <c:v>0.89023238921306502</c:v>
                </c:pt>
                <c:pt idx="11">
                  <c:v>0.82883555258846486</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Graphs'!$A$90</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Graphs'!$B$90:$M$90</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Corn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Graphs'!$A$38:$A$57</c:f>
              <c:strCache>
                <c:ptCount val="20"/>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strCache>
            </c:strRef>
          </c:cat>
          <c:val>
            <c:numRef>
              <c:f>'Seasonality Graphs'!$N$38:$N$57</c:f>
              <c:numCache>
                <c:formatCode>"$"#,##0.00</c:formatCode>
                <c:ptCount val="20"/>
                <c:pt idx="0">
                  <c:v>1.7706421868079525</c:v>
                </c:pt>
                <c:pt idx="1">
                  <c:v>1.8890013343300802</c:v>
                </c:pt>
                <c:pt idx="2">
                  <c:v>2.0140318136321103</c:v>
                </c:pt>
                <c:pt idx="3">
                  <c:v>2.394587402372871</c:v>
                </c:pt>
                <c:pt idx="4">
                  <c:v>2.5636857619864077</c:v>
                </c:pt>
                <c:pt idx="5">
                  <c:v>1.9018223616365173</c:v>
                </c:pt>
                <c:pt idx="6">
                  <c:v>1.9541412769165776</c:v>
                </c:pt>
                <c:pt idx="7">
                  <c:v>3.4407599042044308</c:v>
                </c:pt>
                <c:pt idx="8">
                  <c:v>4.826501733282651</c:v>
                </c:pt>
                <c:pt idx="9">
                  <c:v>3.5929854005705777</c:v>
                </c:pt>
                <c:pt idx="10">
                  <c:v>3.2760952772415686</c:v>
                </c:pt>
                <c:pt idx="11">
                  <c:v>6.0422784367342004</c:v>
                </c:pt>
                <c:pt idx="12">
                  <c:v>6.5121836617645075</c:v>
                </c:pt>
                <c:pt idx="13">
                  <c:v>7.0044599108374683</c:v>
                </c:pt>
                <c:pt idx="14">
                  <c:v>4.2924848037830445</c:v>
                </c:pt>
                <c:pt idx="15">
                  <c:v>3.5373442058921896</c:v>
                </c:pt>
                <c:pt idx="16">
                  <c:v>3.3007994189048104</c:v>
                </c:pt>
                <c:pt idx="17">
                  <c:v>3.0542656549758633</c:v>
                </c:pt>
                <c:pt idx="18">
                  <c:v>3.2837308916683576</c:v>
                </c:pt>
                <c:pt idx="19">
                  <c:v>3.5137766428567656</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Graphs'!$C$26:$N$26</c:f>
              <c:numCache>
                <c:formatCode>0.0%</c:formatCode>
                <c:ptCount val="12"/>
                <c:pt idx="0">
                  <c:v>0.94340550024989311</c:v>
                </c:pt>
                <c:pt idx="1">
                  <c:v>0.95932053818953666</c:v>
                </c:pt>
                <c:pt idx="2">
                  <c:v>0.96643957921488521</c:v>
                </c:pt>
                <c:pt idx="3">
                  <c:v>0.9905927385948855</c:v>
                </c:pt>
                <c:pt idx="4">
                  <c:v>0.99354261320330828</c:v>
                </c:pt>
                <c:pt idx="5">
                  <c:v>1.0129996956271601</c:v>
                </c:pt>
                <c:pt idx="6">
                  <c:v>1.0086339606883721</c:v>
                </c:pt>
                <c:pt idx="7">
                  <c:v>1.0072871850932059</c:v>
                </c:pt>
                <c:pt idx="8">
                  <c:v>1.0349513318747994</c:v>
                </c:pt>
                <c:pt idx="9">
                  <c:v>1.0653149557697887</c:v>
                </c:pt>
                <c:pt idx="10">
                  <c:v>1.0505411451357569</c:v>
                </c:pt>
                <c:pt idx="11">
                  <c:v>0.96697075635840757</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Graphs'!$C$29:$N$29</c:f>
              <c:numCache>
                <c:formatCode>0.0%</c:formatCode>
                <c:ptCount val="12"/>
                <c:pt idx="0">
                  <c:v>0.95385656594268797</c:v>
                </c:pt>
                <c:pt idx="1">
                  <c:v>0.96551345552688805</c:v>
                </c:pt>
                <c:pt idx="2">
                  <c:v>0.97051187104982117</c:v>
                </c:pt>
                <c:pt idx="3">
                  <c:v>0.98203619563248767</c:v>
                </c:pt>
                <c:pt idx="4">
                  <c:v>0.98724050077619696</c:v>
                </c:pt>
                <c:pt idx="5">
                  <c:v>1.0091776592873125</c:v>
                </c:pt>
                <c:pt idx="6">
                  <c:v>1.0138256590662345</c:v>
                </c:pt>
                <c:pt idx="7">
                  <c:v>1.0146658455344408</c:v>
                </c:pt>
                <c:pt idx="8">
                  <c:v>1.026130543360936</c:v>
                </c:pt>
                <c:pt idx="9">
                  <c:v>1.0371061803538209</c:v>
                </c:pt>
                <c:pt idx="10">
                  <c:v>1.0375992378823669</c:v>
                </c:pt>
                <c:pt idx="11">
                  <c:v>1.002336285586807</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Graphs'!$C$32:$N$32</c:f>
              <c:numCache>
                <c:formatCode>0.0%</c:formatCode>
                <c:ptCount val="12"/>
                <c:pt idx="0">
                  <c:v>0.95249889186048653</c:v>
                </c:pt>
                <c:pt idx="1">
                  <c:v>0.94113351170875603</c:v>
                </c:pt>
                <c:pt idx="2">
                  <c:v>0.95019311035209975</c:v>
                </c:pt>
                <c:pt idx="3">
                  <c:v>0.96569458622957394</c:v>
                </c:pt>
                <c:pt idx="4">
                  <c:v>0.98653888664553047</c:v>
                </c:pt>
                <c:pt idx="5">
                  <c:v>1.0095560117249245</c:v>
                </c:pt>
                <c:pt idx="6">
                  <c:v>1.0209696081621711</c:v>
                </c:pt>
                <c:pt idx="7">
                  <c:v>1.0243519809748647</c:v>
                </c:pt>
                <c:pt idx="8">
                  <c:v>1.0421875569374288</c:v>
                </c:pt>
                <c:pt idx="9">
                  <c:v>1.0675669942312203</c:v>
                </c:pt>
                <c:pt idx="10">
                  <c:v>1.043087764736776</c:v>
                </c:pt>
                <c:pt idx="11">
                  <c:v>0.99622109643616785</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352012</xdr:colOff>
      <xdr:row>52</xdr:row>
      <xdr:rowOff>82825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16</xdr:col>
      <xdr:colOff>9526</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B49" sqref="B49"/>
    </sheetView>
  </sheetViews>
  <sheetFormatPr defaultColWidth="9.140625" defaultRowHeight="12.75" x14ac:dyDescent="0.2"/>
  <cols>
    <col min="1" max="1" width="3.5703125" style="23" customWidth="1"/>
    <col min="2" max="4" width="9.140625" style="23"/>
    <col min="5" max="5" width="9" style="23" customWidth="1"/>
    <col min="6" max="11" width="9.140625" style="23"/>
    <col min="12" max="12" width="23.28515625" style="23" customWidth="1"/>
    <col min="13" max="13" width="3.7109375" style="23" customWidth="1"/>
    <col min="14" max="16384" width="9.140625" style="23"/>
  </cols>
  <sheetData>
    <row r="1" spans="2:24" ht="10.5" customHeight="1" thickBot="1" x14ac:dyDescent="0.25"/>
    <row r="2" spans="2:24" ht="7.5" customHeight="1" x14ac:dyDescent="0.25">
      <c r="B2" s="24"/>
      <c r="C2" s="25"/>
      <c r="D2" s="25"/>
      <c r="E2" s="25"/>
      <c r="F2" s="25"/>
      <c r="G2" s="25"/>
      <c r="H2" s="25"/>
      <c r="I2" s="25"/>
      <c r="J2" s="25"/>
      <c r="K2" s="25"/>
      <c r="L2" s="26"/>
    </row>
    <row r="3" spans="2:24" ht="26.25" x14ac:dyDescent="0.4">
      <c r="B3" s="27" t="s">
        <v>285</v>
      </c>
      <c r="C3" s="28"/>
      <c r="D3" s="28"/>
      <c r="E3" s="28"/>
      <c r="F3" s="28"/>
      <c r="G3" s="28"/>
      <c r="H3" s="29"/>
      <c r="I3" s="29"/>
      <c r="J3" s="30"/>
      <c r="K3" s="30"/>
      <c r="L3" s="31"/>
    </row>
    <row r="4" spans="2:24" ht="18" customHeight="1" x14ac:dyDescent="0.3">
      <c r="B4" s="32"/>
      <c r="C4" s="33"/>
      <c r="D4" s="34"/>
      <c r="E4" s="34"/>
      <c r="F4" s="35"/>
      <c r="G4" s="35"/>
      <c r="H4" s="29"/>
      <c r="I4" s="29"/>
      <c r="J4" s="30"/>
      <c r="K4" s="30"/>
      <c r="L4" s="31"/>
    </row>
    <row r="5" spans="2:24" ht="15.75" customHeight="1" x14ac:dyDescent="0.25">
      <c r="B5" s="101" t="s">
        <v>286</v>
      </c>
      <c r="C5" s="102"/>
      <c r="D5" s="102"/>
      <c r="E5" s="102"/>
      <c r="F5" s="102"/>
      <c r="G5" s="102"/>
      <c r="H5" s="102"/>
      <c r="I5" s="102"/>
      <c r="J5" s="30"/>
      <c r="K5" s="30"/>
      <c r="L5" s="31"/>
      <c r="N5" s="104"/>
      <c r="O5" s="105"/>
      <c r="P5" s="105"/>
      <c r="Q5" s="105"/>
      <c r="R5" s="105"/>
      <c r="S5" s="105"/>
      <c r="T5" s="105"/>
      <c r="U5" s="105"/>
      <c r="V5" s="105"/>
      <c r="W5" s="105"/>
      <c r="X5" s="105"/>
    </row>
    <row r="6" spans="2:24" ht="15.75" x14ac:dyDescent="0.25">
      <c r="B6" s="103"/>
      <c r="C6" s="102"/>
      <c r="D6" s="102"/>
      <c r="E6" s="102"/>
      <c r="F6" s="102"/>
      <c r="G6" s="102"/>
      <c r="H6" s="102"/>
      <c r="I6" s="102"/>
      <c r="J6" s="30"/>
      <c r="K6" s="30"/>
      <c r="L6" s="31"/>
      <c r="N6" s="105"/>
      <c r="O6" s="105"/>
      <c r="P6" s="105"/>
      <c r="Q6" s="105"/>
      <c r="R6" s="105"/>
      <c r="S6" s="105"/>
      <c r="T6" s="105"/>
      <c r="U6" s="105"/>
      <c r="V6" s="105"/>
      <c r="W6" s="105"/>
      <c r="X6" s="105"/>
    </row>
    <row r="7" spans="2:24" ht="5.25" customHeight="1" x14ac:dyDescent="0.25">
      <c r="B7" s="36"/>
      <c r="C7" s="37"/>
      <c r="D7" s="37"/>
      <c r="E7" s="37"/>
      <c r="F7" s="37"/>
      <c r="G7" s="37"/>
      <c r="H7" s="37"/>
      <c r="I7" s="30"/>
      <c r="J7" s="30"/>
      <c r="K7" s="38"/>
      <c r="L7" s="39"/>
    </row>
    <row r="8" spans="2:24" ht="13.5" customHeight="1" thickBot="1" x14ac:dyDescent="0.3">
      <c r="B8" s="40"/>
      <c r="C8" s="106"/>
      <c r="D8" s="107"/>
      <c r="E8" s="108"/>
      <c r="F8" s="109"/>
      <c r="G8" s="41"/>
      <c r="H8" s="41"/>
      <c r="I8" s="41"/>
      <c r="J8" s="41"/>
      <c r="K8" s="42"/>
      <c r="L8" s="43" t="s">
        <v>312</v>
      </c>
      <c r="N8" s="110"/>
    </row>
    <row r="9" spans="2:24" ht="9.75" customHeight="1" x14ac:dyDescent="0.25">
      <c r="B9" s="44"/>
      <c r="C9" s="44"/>
      <c r="D9" s="44"/>
      <c r="E9" s="44"/>
      <c r="F9" s="44"/>
      <c r="G9" s="45"/>
      <c r="H9" s="44"/>
      <c r="I9" s="44"/>
      <c r="J9" s="44"/>
      <c r="K9" s="44"/>
      <c r="L9" s="44"/>
      <c r="N9" s="110"/>
    </row>
    <row r="28" spans="2:12" ht="15.75" x14ac:dyDescent="0.25">
      <c r="B28" s="46" t="s">
        <v>287</v>
      </c>
      <c r="C28" s="47"/>
      <c r="D28" s="47"/>
      <c r="E28" s="47"/>
      <c r="F28" s="48"/>
      <c r="G28" s="48"/>
      <c r="H28" s="48"/>
      <c r="I28" s="48"/>
      <c r="J28" s="48"/>
      <c r="K28" s="48"/>
      <c r="L28" s="48"/>
    </row>
    <row r="29" spans="2:12" x14ac:dyDescent="0.2">
      <c r="B29" s="97" t="s">
        <v>310</v>
      </c>
      <c r="C29" s="97"/>
      <c r="D29" s="97"/>
      <c r="E29" s="97"/>
      <c r="F29" s="97"/>
      <c r="G29" s="97"/>
      <c r="H29" s="97"/>
      <c r="I29" s="97"/>
      <c r="J29" s="97"/>
      <c r="K29" s="97"/>
      <c r="L29" s="97"/>
    </row>
    <row r="30" spans="2:12" ht="48" customHeight="1" x14ac:dyDescent="0.2">
      <c r="B30" s="97"/>
      <c r="C30" s="97"/>
      <c r="D30" s="97"/>
      <c r="E30" s="97"/>
      <c r="F30" s="97"/>
      <c r="G30" s="97"/>
      <c r="H30" s="97"/>
      <c r="I30" s="97"/>
      <c r="J30" s="97"/>
      <c r="K30" s="97"/>
      <c r="L30" s="97"/>
    </row>
    <row r="31" spans="2:12" ht="26.25" customHeight="1" x14ac:dyDescent="0.25">
      <c r="B31" s="95" t="s">
        <v>288</v>
      </c>
      <c r="C31" s="96"/>
      <c r="D31" s="96"/>
      <c r="E31" s="96"/>
      <c r="F31" s="49"/>
      <c r="G31" s="50"/>
      <c r="H31" s="49"/>
      <c r="I31" s="49"/>
      <c r="J31" s="49"/>
      <c r="K31" s="49"/>
      <c r="L31" s="49"/>
    </row>
    <row r="32" spans="2:12" ht="15.75" customHeight="1" x14ac:dyDescent="0.2">
      <c r="B32" s="97" t="s">
        <v>304</v>
      </c>
      <c r="C32" s="97"/>
      <c r="D32" s="97"/>
      <c r="E32" s="97"/>
      <c r="F32" s="97"/>
      <c r="G32" s="97"/>
      <c r="H32" s="97"/>
      <c r="I32" s="97"/>
      <c r="J32" s="97"/>
      <c r="K32" s="97"/>
      <c r="L32" s="97"/>
    </row>
    <row r="33" spans="2:17" ht="15.75" customHeight="1" x14ac:dyDescent="0.2">
      <c r="B33" s="97"/>
      <c r="C33" s="97"/>
      <c r="D33" s="97"/>
      <c r="E33" s="97"/>
      <c r="F33" s="97"/>
      <c r="G33" s="97"/>
      <c r="H33" s="97"/>
      <c r="I33" s="97"/>
      <c r="J33" s="97"/>
      <c r="K33" s="97"/>
      <c r="L33" s="97"/>
    </row>
    <row r="34" spans="2:17" ht="12.75" customHeight="1" x14ac:dyDescent="0.2">
      <c r="B34" s="98" t="s">
        <v>305</v>
      </c>
      <c r="C34" s="98"/>
      <c r="D34" s="98"/>
      <c r="E34" s="98"/>
      <c r="F34" s="98"/>
      <c r="G34" s="98"/>
      <c r="H34" s="98"/>
      <c r="I34" s="98"/>
      <c r="J34" s="98"/>
      <c r="K34" s="98"/>
      <c r="L34" s="98"/>
    </row>
    <row r="35" spans="2:17" ht="15.75" customHeight="1" x14ac:dyDescent="0.2">
      <c r="B35" s="98"/>
      <c r="C35" s="98"/>
      <c r="D35" s="98"/>
      <c r="E35" s="98"/>
      <c r="F35" s="98"/>
      <c r="G35" s="98"/>
      <c r="H35" s="98"/>
      <c r="I35" s="98"/>
      <c r="J35" s="98"/>
      <c r="K35" s="98"/>
      <c r="L35" s="98"/>
    </row>
    <row r="36" spans="2:17" ht="12.75" customHeight="1" x14ac:dyDescent="0.2">
      <c r="B36" s="51"/>
      <c r="C36" s="51"/>
      <c r="D36" s="51"/>
      <c r="E36" s="51"/>
      <c r="F36" s="51"/>
      <c r="G36" s="51"/>
      <c r="H36" s="51"/>
      <c r="I36" s="51"/>
      <c r="J36" s="51"/>
      <c r="K36" s="51"/>
      <c r="L36" s="51"/>
    </row>
    <row r="37" spans="2:17" ht="15.75" hidden="1" x14ac:dyDescent="0.25">
      <c r="B37" s="52"/>
      <c r="C37" s="52"/>
      <c r="D37" s="52"/>
      <c r="E37" s="52"/>
      <c r="F37" s="52"/>
      <c r="G37" s="52"/>
      <c r="H37" s="52"/>
      <c r="I37" s="52"/>
      <c r="J37" s="52"/>
      <c r="K37" s="52"/>
      <c r="L37" s="52"/>
    </row>
    <row r="38" spans="2:17" ht="15.75" x14ac:dyDescent="0.25">
      <c r="B38" s="53" t="s">
        <v>289</v>
      </c>
      <c r="C38" s="48"/>
      <c r="D38" s="49"/>
      <c r="E38" s="49"/>
      <c r="F38" s="49"/>
      <c r="G38" s="49"/>
      <c r="H38" s="49"/>
      <c r="I38" s="49"/>
      <c r="J38" s="49"/>
      <c r="K38" s="49"/>
      <c r="L38" s="49"/>
    </row>
    <row r="39" spans="2:17" ht="18" customHeight="1" x14ac:dyDescent="0.2">
      <c r="B39" s="98" t="s">
        <v>290</v>
      </c>
      <c r="C39" s="98"/>
      <c r="D39" s="98"/>
      <c r="E39" s="98"/>
      <c r="F39" s="98"/>
      <c r="G39" s="98"/>
      <c r="H39" s="98"/>
      <c r="I39" s="98"/>
      <c r="J39" s="98"/>
      <c r="K39" s="98"/>
      <c r="L39" s="98"/>
    </row>
    <row r="40" spans="2:17" ht="12.75" customHeight="1" x14ac:dyDescent="0.2">
      <c r="B40" s="98"/>
      <c r="C40" s="98"/>
      <c r="D40" s="98"/>
      <c r="E40" s="98"/>
      <c r="F40" s="98"/>
      <c r="G40" s="98"/>
      <c r="H40" s="98"/>
      <c r="I40" s="98"/>
      <c r="J40" s="98"/>
      <c r="K40" s="98"/>
      <c r="L40" s="98"/>
    </row>
    <row r="41" spans="2:17" ht="15.75" x14ac:dyDescent="0.25">
      <c r="B41" s="48" t="s">
        <v>291</v>
      </c>
      <c r="C41" s="48"/>
      <c r="D41" s="48"/>
      <c r="E41" s="54"/>
      <c r="F41" s="48"/>
      <c r="G41" s="48"/>
      <c r="H41" s="48" t="s">
        <v>292</v>
      </c>
      <c r="I41" s="48"/>
      <c r="J41" s="48"/>
      <c r="K41" s="48"/>
      <c r="L41" s="48"/>
      <c r="P41" s="55"/>
      <c r="Q41" s="55"/>
    </row>
    <row r="42" spans="2:17" ht="15.75" x14ac:dyDescent="0.25">
      <c r="B42" s="48" t="s">
        <v>293</v>
      </c>
      <c r="C42" s="48"/>
      <c r="D42" s="48"/>
      <c r="E42" s="54"/>
      <c r="F42" s="48"/>
      <c r="G42" s="48"/>
      <c r="H42" s="48" t="s">
        <v>294</v>
      </c>
      <c r="I42" s="48"/>
      <c r="J42" s="48"/>
      <c r="K42" s="48"/>
      <c r="L42" s="48"/>
      <c r="P42" s="55"/>
      <c r="Q42" s="55"/>
    </row>
    <row r="43" spans="2:17" ht="15.75" x14ac:dyDescent="0.25">
      <c r="B43" s="48" t="s">
        <v>295</v>
      </c>
      <c r="C43" s="48"/>
      <c r="D43" s="48"/>
      <c r="E43" s="48"/>
      <c r="F43" s="48"/>
      <c r="G43" s="48"/>
      <c r="H43" s="48" t="s">
        <v>295</v>
      </c>
      <c r="I43" s="48"/>
      <c r="J43" s="48"/>
      <c r="K43" s="48"/>
      <c r="L43" s="48"/>
      <c r="P43" s="99"/>
      <c r="Q43" s="99"/>
    </row>
    <row r="44" spans="2:17" ht="15.75" x14ac:dyDescent="0.25">
      <c r="B44" s="100" t="s">
        <v>296</v>
      </c>
      <c r="C44" s="96"/>
      <c r="D44" s="96"/>
      <c r="E44" s="48"/>
      <c r="F44" s="48"/>
      <c r="G44" s="56"/>
      <c r="H44" s="57" t="s">
        <v>297</v>
      </c>
      <c r="I44" s="56"/>
      <c r="J44" s="48"/>
      <c r="K44" s="48"/>
      <c r="L44" s="48"/>
    </row>
    <row r="45" spans="2:17" ht="15.75" x14ac:dyDescent="0.25">
      <c r="B45" s="58" t="s">
        <v>298</v>
      </c>
      <c r="C45" s="59"/>
      <c r="D45" s="47"/>
      <c r="E45" s="48"/>
      <c r="F45" s="48"/>
      <c r="G45" s="56"/>
      <c r="H45" s="47" t="s">
        <v>299</v>
      </c>
      <c r="I45" s="47"/>
      <c r="J45" s="48"/>
      <c r="K45" s="48"/>
      <c r="L45" s="48"/>
    </row>
    <row r="46" spans="2:17" ht="15.75" x14ac:dyDescent="0.25">
      <c r="B46" s="48"/>
      <c r="C46" s="49"/>
      <c r="D46" s="48"/>
      <c r="E46" s="48"/>
      <c r="F46" s="48"/>
      <c r="G46" s="48"/>
      <c r="H46" s="48"/>
      <c r="I46" s="48"/>
      <c r="J46" s="48"/>
      <c r="K46" s="48"/>
      <c r="L46" s="48"/>
    </row>
    <row r="47" spans="2:17" ht="12.75" customHeight="1" x14ac:dyDescent="0.2">
      <c r="B47" s="94" t="s">
        <v>313</v>
      </c>
      <c r="C47" s="94"/>
      <c r="D47" s="94"/>
      <c r="E47" s="94"/>
      <c r="F47" s="94"/>
      <c r="G47" s="94"/>
      <c r="H47" s="94"/>
      <c r="I47" s="94"/>
      <c r="J47" s="94"/>
      <c r="K47" s="94"/>
      <c r="L47" s="94"/>
    </row>
    <row r="48" spans="2:17" ht="16.5" customHeight="1" x14ac:dyDescent="0.2">
      <c r="B48" s="94"/>
      <c r="C48" s="94"/>
      <c r="D48" s="94"/>
      <c r="E48" s="94"/>
      <c r="F48" s="94"/>
      <c r="G48" s="94"/>
      <c r="H48" s="94"/>
      <c r="I48" s="94"/>
      <c r="J48" s="94"/>
      <c r="K48" s="94"/>
      <c r="L48" s="94"/>
    </row>
  </sheetData>
  <sheetProtection algorithmName="SHA-512" hashValue="2zieAV9xYWo1yZSgFgQhe+Qs67CVforf+n0DOZ9nNiFFwviyiu0Jz2nAG0NisZ4QAmuApF6ek1KfvW1+xF6KlA==" saltValue="DOWJvLdFB42E9okqjZJTFw==" spinCount="100000" sheet="1" objects="1" scenarios="1"/>
  <mergeCells count="13">
    <mergeCell ref="P43:Q43"/>
    <mergeCell ref="B44:D44"/>
    <mergeCell ref="B5:I6"/>
    <mergeCell ref="N5:X6"/>
    <mergeCell ref="C8:D8"/>
    <mergeCell ref="E8:F8"/>
    <mergeCell ref="N8:N9"/>
    <mergeCell ref="B29:L30"/>
    <mergeCell ref="B47:L48"/>
    <mergeCell ref="B31:E31"/>
    <mergeCell ref="B32:L33"/>
    <mergeCell ref="B34:L35"/>
    <mergeCell ref="B39:L4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0"/>
  <sheetViews>
    <sheetView workbookViewId="0">
      <selection activeCell="P4" sqref="P4"/>
    </sheetView>
  </sheetViews>
  <sheetFormatPr defaultRowHeight="15" x14ac:dyDescent="0.25"/>
  <cols>
    <col min="1" max="1" width="17.7109375" customWidth="1"/>
    <col min="2" max="5" width="14.5703125" customWidth="1"/>
    <col min="6" max="17" width="12.7109375" customWidth="1"/>
    <col min="18" max="18" width="13" customWidth="1"/>
    <col min="19" max="19" width="13.7109375" customWidth="1"/>
    <col min="25" max="25" width="18.28515625" customWidth="1"/>
    <col min="26" max="26" width="13.140625" customWidth="1"/>
  </cols>
  <sheetData>
    <row r="1" spans="1:26" ht="28.5" customHeight="1" x14ac:dyDescent="0.35">
      <c r="A1" s="90" t="s">
        <v>242</v>
      </c>
      <c r="B1" s="111" t="s">
        <v>9</v>
      </c>
      <c r="C1" s="111"/>
      <c r="D1" s="90" t="s">
        <v>259</v>
      </c>
      <c r="E1" s="90" t="s">
        <v>243</v>
      </c>
      <c r="F1" s="111" t="s">
        <v>238</v>
      </c>
      <c r="G1" s="111"/>
      <c r="H1" s="91"/>
      <c r="I1" s="91"/>
      <c r="J1" s="91"/>
      <c r="K1" s="91"/>
      <c r="L1" s="91"/>
      <c r="M1" s="91"/>
      <c r="N1" s="91"/>
      <c r="O1" s="91"/>
      <c r="Y1" s="14"/>
      <c r="Z1" s="15"/>
    </row>
    <row r="2" spans="1:26" x14ac:dyDescent="0.25">
      <c r="A2" s="91"/>
      <c r="B2" s="91"/>
      <c r="C2" s="91"/>
      <c r="D2" s="91"/>
      <c r="E2" s="91"/>
      <c r="F2" s="91"/>
      <c r="G2" s="91"/>
      <c r="H2" s="91"/>
      <c r="I2" s="91"/>
      <c r="J2" s="91"/>
      <c r="K2" s="91"/>
      <c r="L2" s="91"/>
      <c r="M2" s="91"/>
      <c r="N2" s="91"/>
      <c r="O2" s="91"/>
      <c r="Y2" s="16"/>
      <c r="Z2" s="15"/>
    </row>
    <row r="3" spans="1:26" x14ac:dyDescent="0.25">
      <c r="A3" s="91"/>
      <c r="B3" s="91"/>
      <c r="C3" s="91"/>
      <c r="D3" s="91"/>
      <c r="E3" s="91"/>
      <c r="F3" s="91"/>
      <c r="G3" s="91"/>
      <c r="H3" s="91"/>
      <c r="I3" s="91"/>
      <c r="J3" s="91"/>
      <c r="K3" s="91"/>
      <c r="L3" s="91"/>
      <c r="M3" s="91"/>
      <c r="N3" s="91"/>
      <c r="O3" s="91"/>
      <c r="Y3" s="16"/>
      <c r="Z3" s="15"/>
    </row>
    <row r="4" spans="1:26" x14ac:dyDescent="0.25">
      <c r="A4" s="91"/>
      <c r="B4" s="91"/>
      <c r="C4" s="91"/>
      <c r="D4" s="91"/>
      <c r="E4" s="91"/>
      <c r="F4" s="91"/>
      <c r="G4" s="91"/>
      <c r="H4" s="91"/>
      <c r="I4" s="91"/>
      <c r="J4" s="91"/>
      <c r="K4" s="91"/>
      <c r="L4" s="91"/>
      <c r="M4" s="91"/>
      <c r="N4" s="91"/>
      <c r="O4" s="91"/>
      <c r="Y4" s="16"/>
      <c r="Z4" s="15"/>
    </row>
    <row r="5" spans="1:26" x14ac:dyDescent="0.25">
      <c r="A5" s="91"/>
      <c r="B5" s="91"/>
      <c r="C5" s="91"/>
      <c r="D5" s="91"/>
      <c r="E5" s="91"/>
      <c r="F5" s="91"/>
      <c r="G5" s="91"/>
      <c r="H5" s="91"/>
      <c r="I5" s="91"/>
      <c r="J5" s="91"/>
      <c r="K5" s="91"/>
      <c r="L5" s="91"/>
      <c r="M5" s="91"/>
      <c r="N5" s="91"/>
      <c r="O5" s="91"/>
      <c r="Y5" s="16"/>
      <c r="Z5" s="15"/>
    </row>
    <row r="6" spans="1:26" x14ac:dyDescent="0.25">
      <c r="A6" s="91"/>
      <c r="B6" s="91"/>
      <c r="C6" s="91"/>
      <c r="D6" s="91"/>
      <c r="E6" s="91"/>
      <c r="F6" s="91"/>
      <c r="G6" s="91"/>
      <c r="H6" s="91"/>
      <c r="I6" s="91"/>
      <c r="J6" s="91"/>
      <c r="K6" s="91"/>
      <c r="L6" s="91"/>
      <c r="M6" s="91"/>
      <c r="N6" s="91"/>
      <c r="O6" s="91"/>
      <c r="Y6" s="16"/>
      <c r="Z6" s="15"/>
    </row>
    <row r="7" spans="1:26" x14ac:dyDescent="0.25">
      <c r="A7" s="91"/>
      <c r="B7" s="91"/>
      <c r="C7" s="91"/>
      <c r="D7" s="91"/>
      <c r="E7" s="91"/>
      <c r="F7" s="91"/>
      <c r="G7" s="91"/>
      <c r="H7" s="91"/>
      <c r="I7" s="91"/>
      <c r="J7" s="91"/>
      <c r="K7" s="91"/>
      <c r="L7" s="91"/>
      <c r="M7" s="91"/>
      <c r="N7" s="91"/>
      <c r="O7" s="91"/>
      <c r="Y7" s="16"/>
      <c r="Z7" s="15"/>
    </row>
    <row r="8" spans="1:26" x14ac:dyDescent="0.25">
      <c r="A8" s="91"/>
      <c r="B8" s="91"/>
      <c r="C8" s="91"/>
      <c r="D8" s="91"/>
      <c r="E8" s="91"/>
      <c r="F8" s="91"/>
      <c r="G8" s="91"/>
      <c r="H8" s="91"/>
      <c r="I8" s="91"/>
      <c r="J8" s="91"/>
      <c r="K8" s="91"/>
      <c r="L8" s="91"/>
      <c r="M8" s="91"/>
      <c r="N8" s="91"/>
      <c r="O8" s="91"/>
    </row>
    <row r="9" spans="1:26" ht="18.75" x14ac:dyDescent="0.3">
      <c r="A9" s="90"/>
      <c r="B9" s="90"/>
      <c r="C9" s="90"/>
      <c r="D9" s="90"/>
      <c r="E9" s="90"/>
      <c r="F9" s="90"/>
      <c r="G9" s="90"/>
      <c r="H9" s="91"/>
      <c r="I9" s="91"/>
      <c r="J9" s="91"/>
      <c r="K9" s="91"/>
      <c r="L9" s="91"/>
      <c r="M9" s="91"/>
      <c r="N9" s="91"/>
      <c r="O9" s="91"/>
    </row>
    <row r="10" spans="1:26" x14ac:dyDescent="0.25">
      <c r="A10" s="91"/>
      <c r="B10" s="91"/>
      <c r="C10" s="91"/>
      <c r="D10" s="91"/>
      <c r="E10" s="91"/>
      <c r="F10" s="91"/>
      <c r="G10" s="91"/>
      <c r="H10" s="91"/>
      <c r="I10" s="91"/>
      <c r="J10" s="91"/>
      <c r="K10" s="91"/>
      <c r="L10" s="91"/>
      <c r="M10" s="91"/>
      <c r="N10" s="91"/>
      <c r="O10" s="91"/>
    </row>
    <row r="11" spans="1:26" x14ac:dyDescent="0.25">
      <c r="A11" s="91"/>
      <c r="B11" s="91"/>
      <c r="C11" s="91"/>
      <c r="D11" s="91"/>
      <c r="E11" s="91"/>
      <c r="F11" s="91"/>
      <c r="G11" s="91"/>
      <c r="H11" s="91"/>
      <c r="I11" s="91"/>
      <c r="J11" s="91"/>
      <c r="K11" s="91"/>
      <c r="L11" s="91"/>
      <c r="M11" s="91"/>
      <c r="N11" s="91"/>
      <c r="O11" s="91"/>
    </row>
    <row r="12" spans="1:26" x14ac:dyDescent="0.25">
      <c r="A12" s="91"/>
      <c r="B12" s="91"/>
      <c r="C12" s="91"/>
      <c r="D12" s="91"/>
      <c r="E12" s="91"/>
      <c r="F12" s="91"/>
      <c r="G12" s="91"/>
      <c r="H12" s="91"/>
      <c r="I12" s="91"/>
      <c r="J12" s="91"/>
      <c r="K12" s="91"/>
      <c r="L12" s="91"/>
      <c r="M12" s="91"/>
      <c r="N12" s="91"/>
      <c r="O12" s="91"/>
    </row>
    <row r="13" spans="1:26" x14ac:dyDescent="0.25">
      <c r="A13" s="91"/>
      <c r="B13" s="91"/>
      <c r="C13" s="91"/>
      <c r="D13" s="91"/>
      <c r="E13" s="91"/>
      <c r="F13" s="91"/>
      <c r="G13" s="91"/>
      <c r="H13" s="91"/>
      <c r="I13" s="91"/>
      <c r="J13" s="91"/>
      <c r="K13" s="91"/>
      <c r="L13" s="91"/>
      <c r="M13" s="91"/>
      <c r="N13" s="91"/>
      <c r="O13" s="91"/>
    </row>
    <row r="14" spans="1:26" x14ac:dyDescent="0.25">
      <c r="A14" s="91"/>
      <c r="B14" s="91"/>
      <c r="C14" s="91"/>
      <c r="D14" s="91"/>
      <c r="E14" s="91"/>
      <c r="F14" s="91"/>
      <c r="G14" s="91"/>
      <c r="H14" s="91"/>
      <c r="I14" s="91"/>
      <c r="J14" s="91"/>
      <c r="K14" s="91"/>
      <c r="L14" s="91"/>
      <c r="M14" s="91"/>
      <c r="N14" s="91"/>
      <c r="O14" s="91"/>
      <c r="Y14" s="16"/>
      <c r="Z14" s="15"/>
    </row>
    <row r="15" spans="1:26" x14ac:dyDescent="0.25">
      <c r="A15" s="91"/>
      <c r="B15" s="91"/>
      <c r="C15" s="91"/>
      <c r="D15" s="91"/>
      <c r="E15" s="91"/>
      <c r="F15" s="91"/>
      <c r="G15" s="91"/>
      <c r="H15" s="91"/>
      <c r="I15" s="91"/>
      <c r="J15" s="91"/>
      <c r="K15" s="91"/>
      <c r="L15" s="91"/>
      <c r="M15" s="91"/>
      <c r="N15" s="91"/>
      <c r="O15" s="91"/>
    </row>
    <row r="16" spans="1:26" ht="18.75" x14ac:dyDescent="0.3">
      <c r="A16" s="90"/>
      <c r="B16" s="90"/>
      <c r="C16" s="90"/>
      <c r="D16" s="90"/>
      <c r="E16" s="90"/>
      <c r="F16" s="90"/>
      <c r="G16" s="90"/>
      <c r="H16" s="91"/>
      <c r="I16" s="91"/>
      <c r="J16" s="91"/>
      <c r="K16" s="91"/>
      <c r="L16" s="91"/>
      <c r="M16" s="91"/>
      <c r="N16" s="91"/>
      <c r="O16" s="91"/>
    </row>
    <row r="17" spans="1:26" x14ac:dyDescent="0.25">
      <c r="A17" s="91"/>
      <c r="B17" s="91"/>
      <c r="C17" s="91"/>
      <c r="D17" s="91"/>
      <c r="E17" s="91"/>
      <c r="F17" s="91"/>
      <c r="G17" s="91"/>
      <c r="H17" s="91"/>
      <c r="I17" s="91"/>
      <c r="J17" s="91"/>
      <c r="K17" s="91"/>
      <c r="L17" s="91"/>
      <c r="M17" s="91"/>
      <c r="N17" s="91"/>
      <c r="O17" s="91"/>
    </row>
    <row r="18" spans="1:26" x14ac:dyDescent="0.25">
      <c r="A18" s="91"/>
      <c r="B18" s="91"/>
      <c r="C18" s="91"/>
      <c r="D18" s="91"/>
      <c r="E18" s="91"/>
      <c r="F18" s="91"/>
      <c r="G18" s="91"/>
      <c r="H18" s="91"/>
      <c r="I18" s="91"/>
      <c r="J18" s="91"/>
      <c r="K18" s="91"/>
      <c r="L18" s="91"/>
      <c r="M18" s="91"/>
      <c r="N18" s="91"/>
      <c r="O18" s="91"/>
    </row>
    <row r="19" spans="1:26" ht="18.75" x14ac:dyDescent="0.3">
      <c r="A19" s="90"/>
      <c r="B19" s="90"/>
      <c r="C19" s="90"/>
      <c r="D19" s="90"/>
      <c r="E19" s="90"/>
      <c r="F19" s="90"/>
      <c r="G19" s="90"/>
      <c r="H19" s="91"/>
      <c r="I19" s="91"/>
      <c r="J19" s="91"/>
      <c r="K19" s="91"/>
      <c r="L19" s="91"/>
      <c r="M19" s="91"/>
      <c r="N19" s="91"/>
      <c r="O19" s="91"/>
    </row>
    <row r="20" spans="1:26" x14ac:dyDescent="0.25">
      <c r="A20" s="91"/>
      <c r="B20" s="91"/>
      <c r="C20" s="91"/>
      <c r="D20" s="91"/>
      <c r="E20" s="91"/>
      <c r="F20" s="91"/>
      <c r="G20" s="91"/>
      <c r="H20" s="91"/>
      <c r="I20" s="91"/>
      <c r="J20" s="91"/>
      <c r="K20" s="91"/>
      <c r="L20" s="91"/>
      <c r="M20" s="91"/>
      <c r="N20" s="91"/>
      <c r="O20" s="91"/>
    </row>
    <row r="21" spans="1:26" x14ac:dyDescent="0.25">
      <c r="A21" s="91"/>
      <c r="B21" s="91"/>
      <c r="C21" s="91"/>
      <c r="D21" s="91"/>
      <c r="E21" s="91"/>
      <c r="F21" s="91"/>
      <c r="G21" s="91"/>
      <c r="H21" s="91"/>
      <c r="I21" s="91"/>
      <c r="J21" s="91"/>
      <c r="K21" s="91"/>
      <c r="L21" s="91"/>
      <c r="M21" s="91"/>
      <c r="N21" s="91"/>
      <c r="O21" s="91"/>
      <c r="Y21" s="16"/>
      <c r="Z21" s="15"/>
    </row>
    <row r="22" spans="1:26" x14ac:dyDescent="0.25">
      <c r="A22" s="91"/>
      <c r="B22" s="91"/>
      <c r="C22" s="91"/>
      <c r="D22" s="91"/>
      <c r="E22" s="91"/>
      <c r="F22" s="91"/>
      <c r="G22" s="91"/>
      <c r="H22" s="91"/>
      <c r="I22" s="91"/>
      <c r="J22" s="91"/>
      <c r="K22" s="91"/>
      <c r="L22" s="91"/>
      <c r="M22" s="91"/>
      <c r="N22" s="91"/>
      <c r="O22" s="91"/>
      <c r="Y22" s="5" t="s">
        <v>244</v>
      </c>
      <c r="Z22" s="6"/>
    </row>
    <row r="23" spans="1:26" ht="261.75" customHeight="1" x14ac:dyDescent="0.3">
      <c r="A23" s="90"/>
      <c r="B23" s="90"/>
      <c r="C23" s="90"/>
      <c r="D23" s="90"/>
      <c r="E23" s="90"/>
      <c r="F23" s="90"/>
      <c r="G23" s="90"/>
      <c r="H23" s="91"/>
      <c r="I23" s="91"/>
      <c r="J23" s="91"/>
      <c r="K23" s="91"/>
      <c r="L23" s="91"/>
      <c r="M23" s="91"/>
      <c r="N23" s="91"/>
      <c r="O23" s="91"/>
      <c r="Y23" s="7" t="s">
        <v>245</v>
      </c>
      <c r="Z23" s="8" t="s">
        <v>246</v>
      </c>
    </row>
    <row r="24" spans="1:26" x14ac:dyDescent="0.25">
      <c r="C24" s="20" t="str">
        <f>IF($F$1="Wheat","June","September")</f>
        <v>September</v>
      </c>
      <c r="D24" s="20" t="str">
        <f>IF($F$1="Wheat","July","October")</f>
        <v>October</v>
      </c>
      <c r="E24" s="20" t="str">
        <f>IF($F$1="Wheat","August","November")</f>
        <v>November</v>
      </c>
      <c r="F24" s="20" t="str">
        <f>IF($F$1="Wheat","September","December")</f>
        <v>December</v>
      </c>
      <c r="G24" s="20" t="str">
        <f>IF($F$1="Wheat","October","January")</f>
        <v>January</v>
      </c>
      <c r="H24" s="20" t="str">
        <f>IF($F$1="Wheat","November","February")</f>
        <v>February</v>
      </c>
      <c r="I24" s="20" t="str">
        <f>IF($F$1="Wheat","December","March")</f>
        <v>March</v>
      </c>
      <c r="J24" s="20" t="str">
        <f>IF($F$1="Wheat","January","April")</f>
        <v>April</v>
      </c>
      <c r="K24" s="20" t="str">
        <f>IF($F$1="Wheat","February","May")</f>
        <v>May</v>
      </c>
      <c r="L24" s="20" t="str">
        <f>IF($F$1="Wheat","March","June")</f>
        <v>June</v>
      </c>
      <c r="M24" s="20" t="str">
        <f>IF($F$1="Wheat","April","July")</f>
        <v>July</v>
      </c>
      <c r="N24" s="20" t="str">
        <f>IF($F$1="Wheat","May","August")</f>
        <v>August</v>
      </c>
      <c r="O24" s="126"/>
      <c r="P24" s="126"/>
      <c r="Q24" s="126"/>
      <c r="R24" s="126"/>
      <c r="Y24" s="6" t="s">
        <v>9</v>
      </c>
      <c r="Z24" s="9">
        <f t="shared" ref="Z24:Z33" si="0">IF($B$1=Y24,1,0)</f>
        <v>1</v>
      </c>
    </row>
    <row r="25" spans="1:26" ht="18.75" customHeight="1" x14ac:dyDescent="0.25">
      <c r="A25" s="114" t="s">
        <v>264</v>
      </c>
      <c r="B25" s="18" t="s">
        <v>262</v>
      </c>
      <c r="C25" s="19">
        <f>SUMPRODUCT(B38:B57,$R$38:$R$57)/$R$58</f>
        <v>3.148046303356328</v>
      </c>
      <c r="D25" s="19">
        <f t="shared" ref="D25:M25" si="1">SUMPRODUCT(C38:C57,$R$38:$R$57)/$R$58</f>
        <v>3.2000568770114399</v>
      </c>
      <c r="E25" s="19">
        <f t="shared" si="1"/>
        <v>3.2281542168898012</v>
      </c>
      <c r="F25" s="19">
        <f t="shared" si="1"/>
        <v>3.3115163681591704</v>
      </c>
      <c r="G25" s="19">
        <f t="shared" si="1"/>
        <v>3.3177500810443634</v>
      </c>
      <c r="H25" s="19">
        <f t="shared" si="1"/>
        <v>3.3803629475724035</v>
      </c>
      <c r="I25" s="19">
        <f t="shared" si="1"/>
        <v>3.3672440079420816</v>
      </c>
      <c r="J25" s="19">
        <f t="shared" si="1"/>
        <v>3.3599628970348712</v>
      </c>
      <c r="K25" s="19">
        <f t="shared" si="1"/>
        <v>3.4496085426530612</v>
      </c>
      <c r="L25" s="19">
        <f t="shared" si="1"/>
        <v>3.5553738367133598</v>
      </c>
      <c r="M25" s="19">
        <f t="shared" si="1"/>
        <v>3.5117067197058347</v>
      </c>
      <c r="N25" s="19">
        <f>SUMPRODUCT(M38:M57,$R$38:$R$57)/$R$58</f>
        <v>3.2260175562324513</v>
      </c>
      <c r="O25" s="127"/>
      <c r="P25" s="127"/>
      <c r="Q25" s="127"/>
      <c r="R25" s="127"/>
      <c r="Y25" s="6" t="s">
        <v>247</v>
      </c>
      <c r="Z25" s="9">
        <f t="shared" si="0"/>
        <v>0</v>
      </c>
    </row>
    <row r="26" spans="1:26" x14ac:dyDescent="0.25">
      <c r="A26" s="115"/>
      <c r="B26" s="18" t="s">
        <v>263</v>
      </c>
      <c r="C26" s="22">
        <f>SUMPRODUCT(B63:B82,$R$63:$R$82)/$R$83</f>
        <v>0.94340550024989311</v>
      </c>
      <c r="D26" s="22">
        <f t="shared" ref="D26:N26" si="2">SUMPRODUCT(C63:C82,$R$63:$R$82)/$R$83</f>
        <v>0.95932053818953666</v>
      </c>
      <c r="E26" s="22">
        <f t="shared" si="2"/>
        <v>0.96643957921488521</v>
      </c>
      <c r="F26" s="22">
        <f t="shared" si="2"/>
        <v>0.9905927385948855</v>
      </c>
      <c r="G26" s="22">
        <f t="shared" si="2"/>
        <v>0.99354261320330828</v>
      </c>
      <c r="H26" s="22">
        <f t="shared" si="2"/>
        <v>1.0129996956271601</v>
      </c>
      <c r="I26" s="22">
        <f t="shared" si="2"/>
        <v>1.0086339606883721</v>
      </c>
      <c r="J26" s="22">
        <f t="shared" si="2"/>
        <v>1.0072871850932059</v>
      </c>
      <c r="K26" s="22">
        <f t="shared" si="2"/>
        <v>1.0349513318747994</v>
      </c>
      <c r="L26" s="22">
        <f t="shared" si="2"/>
        <v>1.0653149557697887</v>
      </c>
      <c r="M26" s="22">
        <f t="shared" si="2"/>
        <v>1.0505411451357569</v>
      </c>
      <c r="N26" s="22">
        <f>SUMPRODUCT(M63:M82,$R$63:$R$82)/$R$83</f>
        <v>0.96697075635840757</v>
      </c>
      <c r="O26" s="128"/>
      <c r="P26" s="128"/>
      <c r="Q26" s="128"/>
      <c r="R26" s="129"/>
      <c r="Y26" s="6" t="s">
        <v>248</v>
      </c>
      <c r="Z26" s="9">
        <f t="shared" si="0"/>
        <v>0</v>
      </c>
    </row>
    <row r="27" spans="1:26" x14ac:dyDescent="0.25">
      <c r="B27" s="17"/>
      <c r="C27" s="17"/>
      <c r="D27" s="17"/>
      <c r="E27" s="17"/>
      <c r="F27" s="17"/>
      <c r="G27" s="17"/>
      <c r="H27" s="17"/>
      <c r="I27" s="17"/>
      <c r="J27" s="17"/>
      <c r="K27" s="17"/>
      <c r="L27" s="17"/>
      <c r="M27" s="17"/>
      <c r="N27" s="17"/>
      <c r="O27" s="130"/>
      <c r="P27" s="130"/>
      <c r="Q27" s="130"/>
      <c r="R27" s="130"/>
      <c r="Y27" s="6" t="s">
        <v>249</v>
      </c>
      <c r="Z27" s="9">
        <f t="shared" si="0"/>
        <v>0</v>
      </c>
    </row>
    <row r="28" spans="1:26" x14ac:dyDescent="0.25">
      <c r="A28" s="114" t="s">
        <v>265</v>
      </c>
      <c r="B28" s="18" t="s">
        <v>262</v>
      </c>
      <c r="C28" s="19">
        <f>SUMPRODUCT(B38:B57,$S$38:$S$57)/$S$58</f>
        <v>4.1992843896993266</v>
      </c>
      <c r="D28" s="19">
        <f t="shared" ref="D28:N28" si="3">SUMPRODUCT(C38:C57,$S$38:$S$57)/$S$58</f>
        <v>4.2245247026379129</v>
      </c>
      <c r="E28" s="19">
        <f t="shared" si="3"/>
        <v>4.243525820117628</v>
      </c>
      <c r="F28" s="19">
        <f t="shared" si="3"/>
        <v>4.2758888241537774</v>
      </c>
      <c r="G28" s="19">
        <f t="shared" si="3"/>
        <v>4.3200658760077015</v>
      </c>
      <c r="H28" s="19">
        <f t="shared" si="3"/>
        <v>4.4250707399124449</v>
      </c>
      <c r="I28" s="19">
        <f t="shared" si="3"/>
        <v>4.4469780179707135</v>
      </c>
      <c r="J28" s="19">
        <f t="shared" si="3"/>
        <v>4.4388562876988917</v>
      </c>
      <c r="K28" s="19">
        <f t="shared" si="3"/>
        <v>4.4716237212258392</v>
      </c>
      <c r="L28" s="19">
        <f t="shared" si="3"/>
        <v>4.5329329511359218</v>
      </c>
      <c r="M28" s="19">
        <f t="shared" si="3"/>
        <v>4.5611207961516822</v>
      </c>
      <c r="N28" s="19">
        <f t="shared" si="3"/>
        <v>4.4410305588786931</v>
      </c>
      <c r="O28" s="127"/>
      <c r="P28" s="127"/>
      <c r="Q28" s="127"/>
      <c r="R28" s="127"/>
      <c r="Y28" s="6" t="s">
        <v>250</v>
      </c>
      <c r="Z28" s="9">
        <f t="shared" si="0"/>
        <v>0</v>
      </c>
    </row>
    <row r="29" spans="1:26" ht="18.75" customHeight="1" x14ac:dyDescent="0.25">
      <c r="A29" s="115"/>
      <c r="B29" s="18" t="s">
        <v>263</v>
      </c>
      <c r="C29" s="22">
        <f>SUMPRODUCT(B63:B82,$S$63:$S$82)/$S$83</f>
        <v>0.95385656594268797</v>
      </c>
      <c r="D29" s="22">
        <f t="shared" ref="D29:N29" si="4">SUMPRODUCT(C63:C82,$S$63:$S$82)/$S$83</f>
        <v>0.96551345552688805</v>
      </c>
      <c r="E29" s="22">
        <f t="shared" si="4"/>
        <v>0.97051187104982117</v>
      </c>
      <c r="F29" s="22">
        <f t="shared" si="4"/>
        <v>0.98203619563248767</v>
      </c>
      <c r="G29" s="22">
        <f t="shared" si="4"/>
        <v>0.98724050077619696</v>
      </c>
      <c r="H29" s="22">
        <f t="shared" si="4"/>
        <v>1.0091776592873125</v>
      </c>
      <c r="I29" s="22">
        <f t="shared" si="4"/>
        <v>1.0138256590662345</v>
      </c>
      <c r="J29" s="22">
        <f t="shared" si="4"/>
        <v>1.0146658455344408</v>
      </c>
      <c r="K29" s="22">
        <f t="shared" si="4"/>
        <v>1.026130543360936</v>
      </c>
      <c r="L29" s="22">
        <f t="shared" si="4"/>
        <v>1.0371061803538209</v>
      </c>
      <c r="M29" s="22">
        <f t="shared" si="4"/>
        <v>1.0375992378823669</v>
      </c>
      <c r="N29" s="22">
        <f t="shared" si="4"/>
        <v>1.002336285586807</v>
      </c>
      <c r="O29" s="128"/>
      <c r="P29" s="128"/>
      <c r="Q29" s="128"/>
      <c r="R29" s="129"/>
      <c r="Y29" s="6" t="s">
        <v>251</v>
      </c>
      <c r="Z29" s="9">
        <f t="shared" si="0"/>
        <v>0</v>
      </c>
    </row>
    <row r="30" spans="1:26" x14ac:dyDescent="0.25">
      <c r="B30" s="17"/>
      <c r="C30" s="17"/>
      <c r="D30" s="17"/>
      <c r="E30" s="17"/>
      <c r="F30" s="17"/>
      <c r="G30" s="17"/>
      <c r="H30" s="17"/>
      <c r="I30" s="17"/>
      <c r="J30" s="17"/>
      <c r="K30" s="17"/>
      <c r="L30" s="17"/>
      <c r="M30" s="17"/>
      <c r="N30" s="17"/>
      <c r="O30" s="130"/>
      <c r="P30" s="130"/>
      <c r="Q30" s="130"/>
      <c r="R30" s="130"/>
      <c r="Y30" s="6" t="s">
        <v>252</v>
      </c>
      <c r="Z30" s="9">
        <f t="shared" si="0"/>
        <v>0</v>
      </c>
    </row>
    <row r="31" spans="1:26" x14ac:dyDescent="0.25">
      <c r="A31" s="114" t="s">
        <v>266</v>
      </c>
      <c r="B31" s="18" t="s">
        <v>262</v>
      </c>
      <c r="C31" s="19">
        <f>SUMPRODUCT(B38:B57,$T$38:$T$57)/$T$58</f>
        <v>3.7676288596869698</v>
      </c>
      <c r="D31" s="19">
        <f t="shared" ref="D31:N31" si="5">SUMPRODUCT(C38:C57,$T$38:$T$57)/$T$58</f>
        <v>3.7259122943667569</v>
      </c>
      <c r="E31" s="19">
        <f t="shared" si="5"/>
        <v>3.7671880124238775</v>
      </c>
      <c r="F31" s="19">
        <f t="shared" si="5"/>
        <v>3.8184270594973335</v>
      </c>
      <c r="G31" s="19">
        <f t="shared" si="5"/>
        <v>3.9149917890148305</v>
      </c>
      <c r="H31" s="19">
        <f t="shared" si="5"/>
        <v>4.0148726312465008</v>
      </c>
      <c r="I31" s="19">
        <f t="shared" si="5"/>
        <v>4.0587908306114198</v>
      </c>
      <c r="J31" s="19">
        <f t="shared" si="5"/>
        <v>4.0693292048939895</v>
      </c>
      <c r="K31" s="19">
        <f t="shared" si="5"/>
        <v>4.1217218709999184</v>
      </c>
      <c r="L31" s="19">
        <f t="shared" si="5"/>
        <v>4.2384797074568787</v>
      </c>
      <c r="M31" s="19">
        <f t="shared" si="5"/>
        <v>4.1462069260947088</v>
      </c>
      <c r="N31" s="19">
        <f t="shared" si="5"/>
        <v>3.9833544787224437</v>
      </c>
      <c r="O31" s="127"/>
      <c r="P31" s="127"/>
      <c r="Q31" s="127"/>
      <c r="R31" s="127"/>
      <c r="Y31" s="6" t="s">
        <v>253</v>
      </c>
      <c r="Z31" s="9">
        <f t="shared" si="0"/>
        <v>0</v>
      </c>
    </row>
    <row r="32" spans="1:26" x14ac:dyDescent="0.25">
      <c r="A32" s="115"/>
      <c r="B32" s="18" t="s">
        <v>263</v>
      </c>
      <c r="C32" s="22">
        <f>SUMPRODUCT(B63:B82,$T$63:$T$82)/$T$83</f>
        <v>0.95249889186048653</v>
      </c>
      <c r="D32" s="22">
        <f t="shared" ref="D32:N32" si="6">SUMPRODUCT(C63:C82,$T$63:$T$82)/$T$83</f>
        <v>0.94113351170875603</v>
      </c>
      <c r="E32" s="22">
        <f t="shared" si="6"/>
        <v>0.95019311035209975</v>
      </c>
      <c r="F32" s="22">
        <f t="shared" si="6"/>
        <v>0.96569458622957394</v>
      </c>
      <c r="G32" s="22">
        <f t="shared" si="6"/>
        <v>0.98653888664553047</v>
      </c>
      <c r="H32" s="22">
        <f t="shared" si="6"/>
        <v>1.0095560117249245</v>
      </c>
      <c r="I32" s="22">
        <f t="shared" si="6"/>
        <v>1.0209696081621711</v>
      </c>
      <c r="J32" s="22">
        <f t="shared" si="6"/>
        <v>1.0243519809748647</v>
      </c>
      <c r="K32" s="22">
        <f t="shared" si="6"/>
        <v>1.0421875569374288</v>
      </c>
      <c r="L32" s="22">
        <f t="shared" si="6"/>
        <v>1.0675669942312203</v>
      </c>
      <c r="M32" s="22">
        <f t="shared" si="6"/>
        <v>1.043087764736776</v>
      </c>
      <c r="N32" s="22">
        <f t="shared" si="6"/>
        <v>0.99622109643616785</v>
      </c>
      <c r="O32" s="128"/>
      <c r="P32" s="128"/>
      <c r="Q32" s="128"/>
      <c r="R32" s="129"/>
      <c r="Y32" s="6" t="s">
        <v>254</v>
      </c>
      <c r="Z32" s="9">
        <f t="shared" si="0"/>
        <v>0</v>
      </c>
    </row>
    <row r="33" spans="1:26" ht="18.75" customHeight="1" x14ac:dyDescent="0.25">
      <c r="Y33" s="10" t="s">
        <v>255</v>
      </c>
      <c r="Z33" s="9">
        <f t="shared" si="0"/>
        <v>0</v>
      </c>
    </row>
    <row r="35" spans="1:26" ht="18.75" x14ac:dyDescent="0.3">
      <c r="A35" s="113" t="s">
        <v>260</v>
      </c>
      <c r="B35" s="113"/>
      <c r="C35" s="112" t="str">
        <f>B1</f>
        <v>State</v>
      </c>
      <c r="D35" s="112"/>
      <c r="E35" s="13" t="s">
        <v>259</v>
      </c>
      <c r="F35" s="13" t="str">
        <f>F1</f>
        <v>Corn</v>
      </c>
    </row>
    <row r="37" spans="1:26" x14ac:dyDescent="0.25">
      <c r="A37" t="s">
        <v>0</v>
      </c>
      <c r="B37" t="str">
        <f>IF($F$1="Wheat","June","September")</f>
        <v>September</v>
      </c>
      <c r="C37" t="str">
        <f>IF($F$1="Wheat","July","October")</f>
        <v>October</v>
      </c>
      <c r="D37" t="str">
        <f>IF($F$1="Wheat","August","November")</f>
        <v>November</v>
      </c>
      <c r="E37" t="str">
        <f>IF($F$1="Wheat","September","December")</f>
        <v>December</v>
      </c>
      <c r="F37" t="str">
        <f>IF($F$1="Wheat","October","January")</f>
        <v>January</v>
      </c>
      <c r="G37" t="str">
        <f>IF($F$1="Wheat","November","February")</f>
        <v>February</v>
      </c>
      <c r="H37" t="str">
        <f>IF($F$1="Wheat","December","March")</f>
        <v>March</v>
      </c>
      <c r="I37" t="str">
        <f>IF($F$1="Wheat","January","April")</f>
        <v>April</v>
      </c>
      <c r="J37" t="str">
        <f>IF($F$1="Wheat","February","May")</f>
        <v>May</v>
      </c>
      <c r="K37" t="str">
        <f>IF($F$1="Wheat","March","June")</f>
        <v>June</v>
      </c>
      <c r="L37" t="str">
        <f>IF($F$1="Wheat","April","July")</f>
        <v>July</v>
      </c>
      <c r="M37" t="str">
        <f>IF($F$1="Wheat","May","August")</f>
        <v>August</v>
      </c>
      <c r="N37" t="s">
        <v>234</v>
      </c>
      <c r="O37" t="s">
        <v>235</v>
      </c>
      <c r="P37" t="s">
        <v>236</v>
      </c>
      <c r="Q37" t="s">
        <v>237</v>
      </c>
      <c r="R37" t="s">
        <v>256</v>
      </c>
      <c r="S37" t="s">
        <v>257</v>
      </c>
      <c r="T37" t="s">
        <v>258</v>
      </c>
    </row>
    <row r="38" spans="1:26" x14ac:dyDescent="0.25">
      <c r="A38" t="s">
        <v>16</v>
      </c>
      <c r="B38" s="11">
        <f>IF($F$1="Corn",SUMPRODUCT(Corn!$E$1:$N$1,Corn!$E15:$N15),IF($F$1="Soybeans", SUMPRODUCT(Soybeans!$E$1:$N$1,Soybeans!$E15:$N15),IF($F$1="Wheat", SUMPRODUCT(Wheat!$E$1:$N$1,Wheat!$E15:$N15),IF($F$1="Grain Sorghum", SUMPRODUCT('Grain Sorghum'!$E$1:$N$1,'Grain Sorghum'!$E15:$N15),""))))</f>
        <v>1.6918321711200102</v>
      </c>
      <c r="C38" s="11">
        <f>IF($F$1="Corn",SUMPRODUCT(Corn!$E$1:$N$1,Corn!$E16:$N16),IF($F$1="Soybeans", SUMPRODUCT(Soybeans!$E$1:$N$1,Soybeans!$E16:$N16),IF($F$1="Wheat", SUMPRODUCT(Wheat!$E$1:$N$1,Wheat!$E16:$N16),IF($F$1="Grain Sorghum", SUMPRODUCT('Grain Sorghum'!$E$1:$N$1,'Grain Sorghum'!$E16:$N16),""))))</f>
        <v>1.6100173619472318</v>
      </c>
      <c r="D38" s="11">
        <f>IF($F$1="Corn",SUMPRODUCT(Corn!$E$1:$N$1,Corn!$E17:$N17),IF($F$1="Soybeans", SUMPRODUCT(Soybeans!$E$1:$N$1,Soybeans!$E17:$N17),IF($F$1="Wheat", SUMPRODUCT(Wheat!$E$1:$N$1,Wheat!$E17:$N17),IF($F$1="Grain Sorghum", SUMPRODUCT('Grain Sorghum'!$E$1:$N$1,'Grain Sorghum'!$E17:$N17),""))))</f>
        <v>1.6391065282510318</v>
      </c>
      <c r="E38" s="11">
        <f>IF($F$1="Corn",SUMPRODUCT(Corn!$E$1:$N$1,Corn!$E18:$N18),IF($F$1="Soybeans", SUMPRODUCT(Soybeans!$E$1:$N$1,Soybeans!$E18:$N18),IF($F$1="Wheat", SUMPRODUCT(Wheat!$E$1:$N$1,Wheat!$E18:$N18),IF($F$1="Grain Sorghum", SUMPRODUCT('Grain Sorghum'!$E$1:$N$1,'Grain Sorghum'!$E18:$N18),""))))</f>
        <v>1.6637793110156882</v>
      </c>
      <c r="F38" s="11">
        <f>IF($F$1="Corn",SUMPRODUCT(Corn!$E$1:$N$1,Corn!$E19:$N19),IF($F$1="Soybeans", SUMPRODUCT(Soybeans!$E$1:$N$1,Soybeans!$E19:$N19),IF($F$1="Wheat", SUMPRODUCT(Wheat!$E$1:$N$1,Wheat!$E19:$N19),IF($F$1="Grain Sorghum", SUMPRODUCT('Grain Sorghum'!$E$1:$N$1,'Grain Sorghum'!$E19:$N19),""))))</f>
        <v>1.7833443700477778</v>
      </c>
      <c r="G38" s="11">
        <f>IF($F$1="Corn",SUMPRODUCT(Corn!$E$1:$N$1,Corn!$E20:$N20),IF($F$1="Soybeans", SUMPRODUCT(Soybeans!$E$1:$N$1,Soybeans!$E20:$N20),IF($F$1="Wheat", SUMPRODUCT(Wheat!$E$1:$N$1,Wheat!$E20:$N20),IF($F$1="Grain Sorghum", SUMPRODUCT('Grain Sorghum'!$E$1:$N$1,'Grain Sorghum'!$E20:$N20),""))))</f>
        <v>1.8755707252574594</v>
      </c>
      <c r="H38" s="11">
        <f>IF($F$1="Corn",SUMPRODUCT(Corn!$E$1:$N$1,Corn!$E21:$N21),IF($F$1="Soybeans", SUMPRODUCT(Soybeans!$E$1:$N$1,Soybeans!$E21:$N21),IF($F$1="Wheat", SUMPRODUCT(Wheat!$E$1:$N$1,Wheat!$E21:$N21),IF($F$1="Grain Sorghum", SUMPRODUCT('Grain Sorghum'!$E$1:$N$1,'Grain Sorghum'!$E21:$N21),""))))</f>
        <v>1.9463324101416619</v>
      </c>
      <c r="I38" s="11">
        <f>IF($F$1="Corn",SUMPRODUCT(Corn!$E$1:$N$1,Corn!$E22:$N22),IF($F$1="Soybeans", SUMPRODUCT(Soybeans!$E$1:$N$1,Soybeans!$E22:$N22),IF($F$1="Wheat", SUMPRODUCT(Wheat!$E$1:$N$1,Wheat!$E22:$N22),IF($F$1="Grain Sorghum", SUMPRODUCT('Grain Sorghum'!$E$1:$N$1,'Grain Sorghum'!$E22:$N22),""))))</f>
        <v>1.9614382439660143</v>
      </c>
      <c r="J38" s="11">
        <f>IF($F$1="Corn",SUMPRODUCT(Corn!$E$1:$N$1,Corn!$E23:$N23),IF($F$1="Soybeans", SUMPRODUCT(Soybeans!$E$1:$N$1,Soybeans!$E23:$N23),IF($F$1="Wheat", SUMPRODUCT(Wheat!$E$1:$N$1,Wheat!$E23:$N23),IF($F$1="Grain Sorghum", SUMPRODUCT('Grain Sorghum'!$E$1:$N$1,'Grain Sorghum'!$E23:$N23),""))))</f>
        <v>2.0404266579945882</v>
      </c>
      <c r="K38" s="11">
        <f>IF($F$1="Corn",SUMPRODUCT(Corn!$E$1:$N$1,Corn!$E24:$N24),IF($F$1="Soybeans", SUMPRODUCT(Soybeans!$E$1:$N$1,Soybeans!$E24:$N24),IF($F$1="Wheat", SUMPRODUCT(Wheat!$E$1:$N$1,Wheat!$E24:$N24),IF($F$1="Grain Sorghum", SUMPRODUCT('Grain Sorghum'!$E$1:$N$1,'Grain Sorghum'!$E24:$N24),""))))</f>
        <v>1.8333214175640833</v>
      </c>
      <c r="L38" s="11">
        <f>IF($F$1="Corn",SUMPRODUCT(Corn!$E$1:$N$1,Corn!$E25:$N25),IF($F$1="Soybeans", SUMPRODUCT(Soybeans!$E$1:$N$1,Soybeans!$E25:$N25),IF($F$1="Wheat", SUMPRODUCT(Wheat!$E$1:$N$1,Wheat!$E25:$N25),IF($F$1="Grain Sorghum", SUMPRODUCT('Grain Sorghum'!$E$1:$N$1,'Grain Sorghum'!$E25:$N25),""))))</f>
        <v>1.6473190786415026</v>
      </c>
      <c r="M38" s="11">
        <f>IF($F$1="Corn",SUMPRODUCT(Corn!$E$1:$N$1,Corn!$E26:$N26),IF($F$1="Soybeans", SUMPRODUCT(Soybeans!$E$1:$N$1,Soybeans!$E26:$N26),IF($F$1="Wheat", SUMPRODUCT(Wheat!$E$1:$N$1,Wheat!$E26:$N26),IF($F$1="Grain Sorghum", SUMPRODUCT('Grain Sorghum'!$E$1:$N$1,'Grain Sorghum'!$E26:$N26),""))))</f>
        <v>1.5552179657483824</v>
      </c>
      <c r="N38" s="11">
        <f t="shared" ref="N38:N53" si="7">AVERAGE(B38:M38)</f>
        <v>1.7706421868079525</v>
      </c>
      <c r="O38" s="11">
        <f t="shared" ref="O38:O54" si="8">MIN(B38:M38)</f>
        <v>1.5552179657483824</v>
      </c>
      <c r="P38" s="11">
        <f t="shared" ref="P38:P55" si="9">MAX(B38:M38)</f>
        <v>2.0404266579945882</v>
      </c>
      <c r="Q38" s="11">
        <f t="shared" ref="Q38:Q52" si="10">P38-O38</f>
        <v>0.48520869224620577</v>
      </c>
      <c r="R38" s="12">
        <v>0</v>
      </c>
      <c r="S38" s="12">
        <v>0</v>
      </c>
      <c r="T38" s="12">
        <v>0</v>
      </c>
    </row>
    <row r="39" spans="1:26" x14ac:dyDescent="0.25">
      <c r="A39" t="s">
        <v>18</v>
      </c>
      <c r="B39" s="11">
        <f>IF($F$1="Corn",SUMPRODUCT(Corn!$E$1:$N$1,Corn!$E27:$N27),IF($F$1="Soybeans", SUMPRODUCT(Soybeans!$E$1:$N$1,Soybeans!$E27:$N27),IF($F$1="Wheat", SUMPRODUCT(Wheat!$E$1:$N$1,Wheat!$E27:$N27),IF($F$1="Grain Sorghum", SUMPRODUCT('Grain Sorghum'!$E$1:$N$1,'Grain Sorghum'!$E27:$N27),""))))</f>
        <v>1.5740339022571759</v>
      </c>
      <c r="C39" s="11">
        <f>IF($F$1="Corn",SUMPRODUCT(Corn!$E$1:$N$1,Corn!$E28:$N28),IF($F$1="Soybeans", SUMPRODUCT(Soybeans!$E$1:$N$1,Soybeans!$E28:$N28),IF($F$1="Wheat", SUMPRODUCT(Wheat!$E$1:$N$1,Wheat!$E28:$N28),IF($F$1="Grain Sorghum", SUMPRODUCT('Grain Sorghum'!$E$1:$N$1,'Grain Sorghum'!$E28:$N28),""))))</f>
        <v>1.7927561825661271</v>
      </c>
      <c r="D39" s="11">
        <f>IF($F$1="Corn",SUMPRODUCT(Corn!$E$1:$N$1,Corn!$E29:$N29),IF($F$1="Soybeans", SUMPRODUCT(Soybeans!$E$1:$N$1,Soybeans!$E29:$N29),IF($F$1="Wheat", SUMPRODUCT(Wheat!$E$1:$N$1,Wheat!$E29:$N29),IF($F$1="Grain Sorghum", SUMPRODUCT('Grain Sorghum'!$E$1:$N$1,'Grain Sorghum'!$E29:$N29),""))))</f>
        <v>1.9331401527088607</v>
      </c>
      <c r="E39" s="11">
        <f>IF($F$1="Corn",SUMPRODUCT(Corn!$E$1:$N$1,Corn!$E30:$N30),IF($F$1="Soybeans", SUMPRODUCT(Soybeans!$E$1:$N$1,Soybeans!$E30:$N30),IF($F$1="Wheat", SUMPRODUCT(Wheat!$E$1:$N$1,Wheat!$E30:$N30),IF($F$1="Grain Sorghum", SUMPRODUCT('Grain Sorghum'!$E$1:$N$1,'Grain Sorghum'!$E30:$N30),""))))</f>
        <v>2.002759193098266</v>
      </c>
      <c r="F39" s="11">
        <f>IF($F$1="Corn",SUMPRODUCT(Corn!$E$1:$N$1,Corn!$E31:$N31),IF($F$1="Soybeans", SUMPRODUCT(Soybeans!$E$1:$N$1,Soybeans!$E31:$N31),IF($F$1="Wheat", SUMPRODUCT(Wheat!$E$1:$N$1,Wheat!$E31:$N31),IF($F$1="Grain Sorghum", SUMPRODUCT('Grain Sorghum'!$E$1:$N$1,'Grain Sorghum'!$E31:$N31),""))))</f>
        <v>2.0081168846650557</v>
      </c>
      <c r="G39" s="11">
        <f>IF($F$1="Corn",SUMPRODUCT(Corn!$E$1:$N$1,Corn!$E32:$N32),IF($F$1="Soybeans", SUMPRODUCT(Soybeans!$E$1:$N$1,Soybeans!$E32:$N32),IF($F$1="Wheat", SUMPRODUCT(Wheat!$E$1:$N$1,Wheat!$E32:$N32),IF($F$1="Grain Sorghum", SUMPRODUCT('Grain Sorghum'!$E$1:$N$1,'Grain Sorghum'!$E32:$N32),""))))</f>
        <v>1.9728171265694809</v>
      </c>
      <c r="H39" s="11">
        <f>IF($F$1="Corn",SUMPRODUCT(Corn!$E$1:$N$1,Corn!$E33:$N33),IF($F$1="Soybeans", SUMPRODUCT(Soybeans!$E$1:$N$1,Soybeans!$E33:$N33),IF($F$1="Wheat", SUMPRODUCT(Wheat!$E$1:$N$1,Wheat!$E33:$N33),IF($F$1="Grain Sorghum", SUMPRODUCT('Grain Sorghum'!$E$1:$N$1,'Grain Sorghum'!$E33:$N33),""))))</f>
        <v>1.9410789014828569</v>
      </c>
      <c r="I39" s="11">
        <f>IF($F$1="Corn",SUMPRODUCT(Corn!$E$1:$N$1,Corn!$E34:$N34),IF($F$1="Soybeans", SUMPRODUCT(Soybeans!$E$1:$N$1,Soybeans!$E34:$N34),IF($F$1="Wheat", SUMPRODUCT(Wheat!$E$1:$N$1,Wheat!$E34:$N34),IF($F$1="Grain Sorghum", SUMPRODUCT('Grain Sorghum'!$E$1:$N$1,'Grain Sorghum'!$E34:$N34),""))))</f>
        <v>1.9105678178158472</v>
      </c>
      <c r="J39" s="11">
        <f>IF($F$1="Corn",SUMPRODUCT(Corn!$E$1:$N$1,Corn!$E35:$N35),IF($F$1="Soybeans", SUMPRODUCT(Soybeans!$E$1:$N$1,Soybeans!$E35:$N35),IF($F$1="Wheat", SUMPRODUCT(Wheat!$E$1:$N$1,Wheat!$E35:$N35),IF($F$1="Grain Sorghum", SUMPRODUCT('Grain Sorghum'!$E$1:$N$1,'Grain Sorghum'!$E35:$N35),""))))</f>
        <v>1.7902952469359315</v>
      </c>
      <c r="K39" s="11">
        <f>IF($F$1="Corn",SUMPRODUCT(Corn!$E$1:$N$1,Corn!$E36:$N36),IF($F$1="Soybeans", SUMPRODUCT(Soybeans!$E$1:$N$1,Soybeans!$E36:$N36),IF($F$1="Wheat", SUMPRODUCT(Wheat!$E$1:$N$1,Wheat!$E36:$N36),IF($F$1="Grain Sorghum", SUMPRODUCT('Grain Sorghum'!$E$1:$N$1,'Grain Sorghum'!$E36:$N36),""))))</f>
        <v>1.8006435660245788</v>
      </c>
      <c r="L39" s="11">
        <f>IF($F$1="Corn",SUMPRODUCT(Corn!$E$1:$N$1,Corn!$E37:$N37),IF($F$1="Soybeans", SUMPRODUCT(Soybeans!$E$1:$N$1,Soybeans!$E37:$N37),IF($F$1="Wheat", SUMPRODUCT(Wheat!$E$1:$N$1,Wheat!$E37:$N37),IF($F$1="Grain Sorghum", SUMPRODUCT('Grain Sorghum'!$E$1:$N$1,'Grain Sorghum'!$E37:$N37),""))))</f>
        <v>1.9604754055132632</v>
      </c>
      <c r="M39" s="11">
        <f>IF($F$1="Corn",SUMPRODUCT(Corn!$E$1:$N$1,Corn!$E38:$N38),IF($F$1="Soybeans", SUMPRODUCT(Soybeans!$E$1:$N$1,Soybeans!$E38:$N38),IF($F$1="Wheat", SUMPRODUCT(Wheat!$E$1:$N$1,Wheat!$E38:$N38),IF($F$1="Grain Sorghum", SUMPRODUCT('Grain Sorghum'!$E$1:$N$1,'Grain Sorghum'!$E38:$N38),""))))</f>
        <v>1.9813316323235155</v>
      </c>
      <c r="N39" s="11">
        <f t="shared" si="7"/>
        <v>1.8890013343300802</v>
      </c>
      <c r="O39" s="11">
        <f t="shared" si="8"/>
        <v>1.5740339022571759</v>
      </c>
      <c r="P39" s="11">
        <f t="shared" si="9"/>
        <v>2.0081168846650557</v>
      </c>
      <c r="Q39" s="11">
        <f t="shared" si="10"/>
        <v>0.43408298240787979</v>
      </c>
      <c r="R39" s="12">
        <v>0</v>
      </c>
      <c r="S39" s="12">
        <v>0</v>
      </c>
      <c r="T39" s="12">
        <v>0</v>
      </c>
    </row>
    <row r="40" spans="1:26" x14ac:dyDescent="0.25">
      <c r="A40" t="s">
        <v>20</v>
      </c>
      <c r="B40" s="11">
        <f>IF($F$1="Corn",SUMPRODUCT(Corn!$E$1:$N$1,Corn!$E39:$N39),IF($F$1="Soybeans", SUMPRODUCT(Soybeans!$E$1:$N$1,Soybeans!$E39:$N39),IF($F$1="Wheat", SUMPRODUCT(Wheat!$E$1:$N$1,Wheat!$E39:$N39),IF($F$1="Grain Sorghum", SUMPRODUCT('Grain Sorghum'!$E$1:$N$1,'Grain Sorghum'!$E39:$N39),""))))</f>
        <v>1.9777832495167924</v>
      </c>
      <c r="C40" s="11">
        <f>IF($F$1="Corn",SUMPRODUCT(Corn!$E$1:$N$1,Corn!$E40:$N40),IF($F$1="Soybeans", SUMPRODUCT(Soybeans!$E$1:$N$1,Soybeans!$E40:$N40),IF($F$1="Wheat", SUMPRODUCT(Wheat!$E$1:$N$1,Wheat!$E40:$N40),IF($F$1="Grain Sorghum", SUMPRODUCT('Grain Sorghum'!$E$1:$N$1,'Grain Sorghum'!$E40:$N40),""))))</f>
        <v>1.9282981438666398</v>
      </c>
      <c r="D40" s="11">
        <f>IF($F$1="Corn",SUMPRODUCT(Corn!$E$1:$N$1,Corn!$E41:$N41),IF($F$1="Soybeans", SUMPRODUCT(Soybeans!$E$1:$N$1,Soybeans!$E41:$N41),IF($F$1="Wheat", SUMPRODUCT(Wheat!$E$1:$N$1,Wheat!$E41:$N41),IF($F$1="Grain Sorghum", SUMPRODUCT('Grain Sorghum'!$E$1:$N$1,'Grain Sorghum'!$E41:$N41),""))))</f>
        <v>1.9270926519704703</v>
      </c>
      <c r="E40" s="11">
        <f>IF($F$1="Corn",SUMPRODUCT(Corn!$E$1:$N$1,Corn!$E42:$N42),IF($F$1="Soybeans", SUMPRODUCT(Soybeans!$E$1:$N$1,Soybeans!$E42:$N42),IF($F$1="Wheat", SUMPRODUCT(Wheat!$E$1:$N$1,Wheat!$E42:$N42),IF($F$1="Grain Sorghum", SUMPRODUCT('Grain Sorghum'!$E$1:$N$1,'Grain Sorghum'!$E42:$N42),""))))</f>
        <v>1.9684735202343664</v>
      </c>
      <c r="F40" s="11">
        <f>IF($F$1="Corn",SUMPRODUCT(Corn!$E$1:$N$1,Corn!$E43:$N43),IF($F$1="Soybeans", SUMPRODUCT(Soybeans!$E$1:$N$1,Soybeans!$E43:$N43),IF($F$1="Wheat", SUMPRODUCT(Wheat!$E$1:$N$1,Wheat!$E43:$N43),IF($F$1="Grain Sorghum", SUMPRODUCT('Grain Sorghum'!$E$1:$N$1,'Grain Sorghum'!$E43:$N43),""))))</f>
        <v>1.9521847710329645</v>
      </c>
      <c r="G40" s="11">
        <f>IF($F$1="Corn",SUMPRODUCT(Corn!$E$1:$N$1,Corn!$E44:$N44),IF($F$1="Soybeans", SUMPRODUCT(Soybeans!$E$1:$N$1,Soybeans!$E44:$N44),IF($F$1="Wheat", SUMPRODUCT(Wheat!$E$1:$N$1,Wheat!$E44:$N44),IF($F$1="Grain Sorghum", SUMPRODUCT('Grain Sorghum'!$E$1:$N$1,'Grain Sorghum'!$E44:$N44),""))))</f>
        <v>1.9287311092604327</v>
      </c>
      <c r="H40" s="11">
        <f>IF($F$1="Corn",SUMPRODUCT(Corn!$E$1:$N$1,Corn!$E45:$N45),IF($F$1="Soybeans", SUMPRODUCT(Soybeans!$E$1:$N$1,Soybeans!$E45:$N45),IF($F$1="Wheat", SUMPRODUCT(Wheat!$E$1:$N$1,Wheat!$E45:$N45),IF($F$1="Grain Sorghum", SUMPRODUCT('Grain Sorghum'!$E$1:$N$1,'Grain Sorghum'!$E45:$N45),""))))</f>
        <v>1.9241167369159868</v>
      </c>
      <c r="I40" s="11">
        <f>IF($F$1="Corn",SUMPRODUCT(Corn!$E$1:$N$1,Corn!$E46:$N46),IF($F$1="Soybeans", SUMPRODUCT(Soybeans!$E$1:$N$1,Soybeans!$E46:$N46),IF($F$1="Wheat", SUMPRODUCT(Wheat!$E$1:$N$1,Wheat!$E46:$N46),IF($F$1="Grain Sorghum", SUMPRODUCT('Grain Sorghum'!$E$1:$N$1,'Grain Sorghum'!$E46:$N46),""))))</f>
        <v>1.8740729430526224</v>
      </c>
      <c r="J40" s="11">
        <f>IF($F$1="Corn",SUMPRODUCT(Corn!$E$1:$N$1,Corn!$E47:$N47),IF($F$1="Soybeans", SUMPRODUCT(Soybeans!$E$1:$N$1,Soybeans!$E47:$N47),IF($F$1="Wheat", SUMPRODUCT(Wheat!$E$1:$N$1,Wheat!$E47:$N47),IF($F$1="Grain Sorghum", SUMPRODUCT('Grain Sorghum'!$E$1:$N$1,'Grain Sorghum'!$E47:$N47),""))))</f>
        <v>1.9314598473029125</v>
      </c>
      <c r="K40" s="11">
        <f>IF($F$1="Corn",SUMPRODUCT(Corn!$E$1:$N$1,Corn!$E48:$N48),IF($F$1="Soybeans", SUMPRODUCT(Soybeans!$E$1:$N$1,Soybeans!$E48:$N48),IF($F$1="Wheat", SUMPRODUCT(Wheat!$E$1:$N$1,Wheat!$E48:$N48),IF($F$1="Grain Sorghum", SUMPRODUCT('Grain Sorghum'!$E$1:$N$1,'Grain Sorghum'!$E48:$N48),""))))</f>
        <v>1.9956814614773526</v>
      </c>
      <c r="L40" s="11">
        <f>IF($F$1="Corn",SUMPRODUCT(Corn!$E$1:$N$1,Corn!$E49:$N49),IF($F$1="Soybeans", SUMPRODUCT(Soybeans!$E$1:$N$1,Soybeans!$E49:$N49),IF($F$1="Wheat", SUMPRODUCT(Wheat!$E$1:$N$1,Wheat!$E49:$N49),IF($F$1="Grain Sorghum", SUMPRODUCT('Grain Sorghum'!$E$1:$N$1,'Grain Sorghum'!$E49:$N49),""))))</f>
        <v>2.2235159722909534</v>
      </c>
      <c r="M40" s="11">
        <f>IF($F$1="Corn",SUMPRODUCT(Corn!$E$1:$N$1,Corn!$E50:$N50),IF($F$1="Soybeans", SUMPRODUCT(Soybeans!$E$1:$N$1,Soybeans!$E50:$N50),IF($F$1="Wheat", SUMPRODUCT(Wheat!$E$1:$N$1,Wheat!$E50:$N50),IF($F$1="Grain Sorghum", SUMPRODUCT('Grain Sorghum'!$E$1:$N$1,'Grain Sorghum'!$E50:$N50),""))))</f>
        <v>2.5369713566638277</v>
      </c>
      <c r="N40" s="11">
        <f t="shared" si="7"/>
        <v>2.0140318136321103</v>
      </c>
      <c r="O40" s="11">
        <f t="shared" si="8"/>
        <v>1.8740729430526224</v>
      </c>
      <c r="P40" s="11">
        <f t="shared" si="9"/>
        <v>2.5369713566638277</v>
      </c>
      <c r="Q40" s="11">
        <f t="shared" si="10"/>
        <v>0.66289841361120527</v>
      </c>
      <c r="R40" s="12">
        <v>0</v>
      </c>
      <c r="S40" s="12">
        <v>0</v>
      </c>
      <c r="T40" s="12">
        <v>0</v>
      </c>
    </row>
    <row r="41" spans="1:26" x14ac:dyDescent="0.25">
      <c r="A41" t="s">
        <v>22</v>
      </c>
      <c r="B41" s="11">
        <f>IF($F$1="Corn",SUMPRODUCT(Corn!$E$1:$N$1,Corn!$E51:$N51),IF($F$1="Soybeans", SUMPRODUCT(Soybeans!$E$1:$N$1,Soybeans!$E51:$N51),IF($F$1="Wheat", SUMPRODUCT(Wheat!$E$1:$N$1,Wheat!$E51:$N51),IF($F$1="Grain Sorghum", SUMPRODUCT('Grain Sorghum'!$E$1:$N$1,'Grain Sorghum'!$E51:$N51),""))))</f>
        <v>2.6896380774137483</v>
      </c>
      <c r="C41" s="11">
        <f>IF($F$1="Corn",SUMPRODUCT(Corn!$E$1:$N$1,Corn!$E52:$N52),IF($F$1="Soybeans", SUMPRODUCT(Soybeans!$E$1:$N$1,Soybeans!$E52:$N52),IF($F$1="Wheat", SUMPRODUCT(Wheat!$E$1:$N$1,Wheat!$E52:$N52),IF($F$1="Grain Sorghum", SUMPRODUCT('Grain Sorghum'!$E$1:$N$1,'Grain Sorghum'!$E52:$N52),""))))</f>
        <v>2.5288247699377293</v>
      </c>
      <c r="D41" s="11">
        <f>IF($F$1="Corn",SUMPRODUCT(Corn!$E$1:$N$1,Corn!$E53:$N53),IF($F$1="Soybeans", SUMPRODUCT(Soybeans!$E$1:$N$1,Soybeans!$E53:$N53),IF($F$1="Wheat", SUMPRODUCT(Wheat!$E$1:$N$1,Wheat!$E53:$N53),IF($F$1="Grain Sorghum", SUMPRODUCT('Grain Sorghum'!$E$1:$N$1,'Grain Sorghum'!$E53:$N53),""))))</f>
        <v>2.4799196854173902</v>
      </c>
      <c r="E41" s="11">
        <f>IF($F$1="Corn",SUMPRODUCT(Corn!$E$1:$N$1,Corn!$E54:$N54),IF($F$1="Soybeans", SUMPRODUCT(Soybeans!$E$1:$N$1,Soybeans!$E54:$N54),IF($F$1="Wheat", SUMPRODUCT(Wheat!$E$1:$N$1,Wheat!$E54:$N54),IF($F$1="Grain Sorghum", SUMPRODUCT('Grain Sorghum'!$E$1:$N$1,'Grain Sorghum'!$E54:$N54),""))))</f>
        <v>2.4278172093556654</v>
      </c>
      <c r="F41" s="11">
        <f>IF($F$1="Corn",SUMPRODUCT(Corn!$E$1:$N$1,Corn!$E55:$N55),IF($F$1="Soybeans", SUMPRODUCT(Soybeans!$E$1:$N$1,Soybeans!$E55:$N55),IF($F$1="Wheat", SUMPRODUCT(Wheat!$E$1:$N$1,Wheat!$E55:$N55),IF($F$1="Grain Sorghum", SUMPRODUCT('Grain Sorghum'!$E$1:$N$1,'Grain Sorghum'!$E55:$N55),""))))</f>
        <v>2.3848399497552162</v>
      </c>
      <c r="G41" s="11">
        <f>IF($F$1="Corn",SUMPRODUCT(Corn!$E$1:$N$1,Corn!$E56:$N56),IF($F$1="Soybeans", SUMPRODUCT(Soybeans!$E$1:$N$1,Soybeans!$E56:$N56),IF($F$1="Wheat", SUMPRODUCT(Wheat!$E$1:$N$1,Wheat!$E56:$N56),IF($F$1="Grain Sorghum", SUMPRODUCT('Grain Sorghum'!$E$1:$N$1,'Grain Sorghum'!$E56:$N56),""))))</f>
        <v>2.388543897580155</v>
      </c>
      <c r="H41" s="11">
        <f>IF($F$1="Corn",SUMPRODUCT(Corn!$E$1:$N$1,Corn!$E57:$N57),IF($F$1="Soybeans", SUMPRODUCT(Soybeans!$E$1:$N$1,Soybeans!$E57:$N57),IF($F$1="Wheat", SUMPRODUCT(Wheat!$E$1:$N$1,Wheat!$E57:$N57),IF($F$1="Grain Sorghum", SUMPRODUCT('Grain Sorghum'!$E$1:$N$1,'Grain Sorghum'!$E57:$N57),""))))</f>
        <v>2.3379375756676519</v>
      </c>
      <c r="I41" s="11">
        <f>IF($F$1="Corn",SUMPRODUCT(Corn!$E$1:$N$1,Corn!$E58:$N58),IF($F$1="Soybeans", SUMPRODUCT(Soybeans!$E$1:$N$1,Soybeans!$E58:$N58),IF($F$1="Wheat", SUMPRODUCT(Wheat!$E$1:$N$1,Wheat!$E58:$N58),IF($F$1="Grain Sorghum", SUMPRODUCT('Grain Sorghum'!$E$1:$N$1,'Grain Sorghum'!$E58:$N58),""))))</f>
        <v>2.3805789367776167</v>
      </c>
      <c r="J41" s="11">
        <f>IF($F$1="Corn",SUMPRODUCT(Corn!$E$1:$N$1,Corn!$E59:$N59),IF($F$1="Soybeans", SUMPRODUCT(Soybeans!$E$1:$N$1,Soybeans!$E59:$N59),IF($F$1="Wheat", SUMPRODUCT(Wheat!$E$1:$N$1,Wheat!$E59:$N59),IF($F$1="Grain Sorghum", SUMPRODUCT('Grain Sorghum'!$E$1:$N$1,'Grain Sorghum'!$E59:$N59),""))))</f>
        <v>2.4149352526493209</v>
      </c>
      <c r="K41" s="11">
        <f>IF($F$1="Corn",SUMPRODUCT(Corn!$E$1:$N$1,Corn!$E60:$N60),IF($F$1="Soybeans", SUMPRODUCT(Soybeans!$E$1:$N$1,Soybeans!$E60:$N60),IF($F$1="Wheat", SUMPRODUCT(Wheat!$E$1:$N$1,Wheat!$E60:$N60),IF($F$1="Grain Sorghum", SUMPRODUCT('Grain Sorghum'!$E$1:$N$1,'Grain Sorghum'!$E60:$N60),""))))</f>
        <v>2.3630354767873314</v>
      </c>
      <c r="L41" s="11">
        <f>IF($F$1="Corn",SUMPRODUCT(Corn!$E$1:$N$1,Corn!$E61:$N61),IF($F$1="Soybeans", SUMPRODUCT(Soybeans!$E$1:$N$1,Soybeans!$E61:$N61),IF($F$1="Wheat", SUMPRODUCT(Wheat!$E$1:$N$1,Wheat!$E61:$N61),IF($F$1="Grain Sorghum", SUMPRODUCT('Grain Sorghum'!$E$1:$N$1,'Grain Sorghum'!$E61:$N61),""))))</f>
        <v>2.1316420966700504</v>
      </c>
      <c r="M41" s="11">
        <f>IF($F$1="Corn",SUMPRODUCT(Corn!$E$1:$N$1,Corn!$E62:$N62),IF($F$1="Soybeans", SUMPRODUCT(Soybeans!$E$1:$N$1,Soybeans!$E62:$N62),IF($F$1="Wheat", SUMPRODUCT(Wheat!$E$1:$N$1,Wheat!$E62:$N62),IF($F$1="Grain Sorghum", SUMPRODUCT('Grain Sorghum'!$E$1:$N$1,'Grain Sorghum'!$E62:$N62),""))))</f>
        <v>2.2073359004625788</v>
      </c>
      <c r="N41" s="11">
        <f t="shared" si="7"/>
        <v>2.394587402372871</v>
      </c>
      <c r="O41" s="11">
        <f t="shared" si="8"/>
        <v>2.1316420966700504</v>
      </c>
      <c r="P41" s="11">
        <f t="shared" si="9"/>
        <v>2.6896380774137483</v>
      </c>
      <c r="Q41" s="11">
        <f t="shared" si="10"/>
        <v>0.55799598074369783</v>
      </c>
      <c r="R41" s="12">
        <v>0</v>
      </c>
      <c r="S41" s="12">
        <v>0</v>
      </c>
      <c r="T41" s="12">
        <v>0</v>
      </c>
    </row>
    <row r="42" spans="1:26" x14ac:dyDescent="0.25">
      <c r="A42" t="s">
        <v>24</v>
      </c>
      <c r="B42" s="11">
        <f>IF($F$1="Corn",SUMPRODUCT(Corn!$E$1:$N$1,Corn!$E63:$N63),IF($F$1="Soybeans", SUMPRODUCT(Soybeans!$E$1:$N$1,Soybeans!$E63:$N63),IF($F$1="Wheat", SUMPRODUCT(Wheat!$E$1:$N$1,Wheat!$E63:$N63),IF($F$1="Grain Sorghum", SUMPRODUCT('Grain Sorghum'!$E$1:$N$1,'Grain Sorghum'!$E63:$N63),""))))</f>
        <v>2.2514285538629752</v>
      </c>
      <c r="C42" s="11">
        <f>IF($F$1="Corn",SUMPRODUCT(Corn!$E$1:$N$1,Corn!$E64:$N64),IF($F$1="Soybeans", SUMPRODUCT(Soybeans!$E$1:$N$1,Soybeans!$E64:$N64),IF($F$1="Wheat", SUMPRODUCT(Wheat!$E$1:$N$1,Wheat!$E64:$N64),IF($F$1="Grain Sorghum", SUMPRODUCT('Grain Sorghum'!$E$1:$N$1,'Grain Sorghum'!$E64:$N64),""))))</f>
        <v>2.1934583287686111</v>
      </c>
      <c r="D42" s="11">
        <f>IF($F$1="Corn",SUMPRODUCT(Corn!$E$1:$N$1,Corn!$E65:$N65),IF($F$1="Soybeans", SUMPRODUCT(Soybeans!$E$1:$N$1,Soybeans!$E65:$N65),IF($F$1="Wheat", SUMPRODUCT(Wheat!$E$1:$N$1,Wheat!$E65:$N65),IF($F$1="Grain Sorghum", SUMPRODUCT('Grain Sorghum'!$E$1:$N$1,'Grain Sorghum'!$E65:$N65),""))))</f>
        <v>2.3392098431760169</v>
      </c>
      <c r="E42" s="11">
        <f>IF($F$1="Corn",SUMPRODUCT(Corn!$E$1:$N$1,Corn!$E66:$N66),IF($F$1="Soybeans", SUMPRODUCT(Soybeans!$E$1:$N$1,Soybeans!$E66:$N66),IF($F$1="Wheat", SUMPRODUCT(Wheat!$E$1:$N$1,Wheat!$E66:$N66),IF($F$1="Grain Sorghum", SUMPRODUCT('Grain Sorghum'!$E$1:$N$1,'Grain Sorghum'!$E66:$N66),""))))</f>
        <v>2.4282161422694721</v>
      </c>
      <c r="F42" s="11">
        <f>IF($F$1="Corn",SUMPRODUCT(Corn!$E$1:$N$1,Corn!$E67:$N67),IF($F$1="Soybeans", SUMPRODUCT(Soybeans!$E$1:$N$1,Soybeans!$E67:$N67),IF($F$1="Wheat", SUMPRODUCT(Wheat!$E$1:$N$1,Wheat!$E67:$N67),IF($F$1="Grain Sorghum", SUMPRODUCT('Grain Sorghum'!$E$1:$N$1,'Grain Sorghum'!$E67:$N67),""))))</f>
        <v>2.586522285497872</v>
      </c>
      <c r="G42" s="11">
        <f>IF($F$1="Corn",SUMPRODUCT(Corn!$E$1:$N$1,Corn!$E68:$N68),IF($F$1="Soybeans", SUMPRODUCT(Soybeans!$E$1:$N$1,Soybeans!$E68:$N68),IF($F$1="Wheat", SUMPRODUCT(Wheat!$E$1:$N$1,Wheat!$E68:$N68),IF($F$1="Grain Sorghum", SUMPRODUCT('Grain Sorghum'!$E$1:$N$1,'Grain Sorghum'!$E68:$N68),""))))</f>
        <v>2.7263775528693688</v>
      </c>
      <c r="H42" s="11">
        <f>IF($F$1="Corn",SUMPRODUCT(Corn!$E$1:$N$1,Corn!$E69:$N69),IF($F$1="Soybeans", SUMPRODUCT(Soybeans!$E$1:$N$1,Soybeans!$E69:$N69),IF($F$1="Wheat", SUMPRODUCT(Wheat!$E$1:$N$1,Wheat!$E69:$N69),IF($F$1="Grain Sorghum", SUMPRODUCT('Grain Sorghum'!$E$1:$N$1,'Grain Sorghum'!$E69:$N69),""))))</f>
        <v>2.9325191708279594</v>
      </c>
      <c r="I42" s="11">
        <f>IF($F$1="Corn",SUMPRODUCT(Corn!$E$1:$N$1,Corn!$E70:$N70),IF($F$1="Soybeans", SUMPRODUCT(Soybeans!$E$1:$N$1,Soybeans!$E70:$N70),IF($F$1="Wheat", SUMPRODUCT(Wheat!$E$1:$N$1,Wheat!$E70:$N70),IF($F$1="Grain Sorghum", SUMPRODUCT('Grain Sorghum'!$E$1:$N$1,'Grain Sorghum'!$E70:$N70),""))))</f>
        <v>3.0149159215554535</v>
      </c>
      <c r="J42" s="11">
        <f>IF($F$1="Corn",SUMPRODUCT(Corn!$E$1:$N$1,Corn!$E71:$N71),IF($F$1="Soybeans", SUMPRODUCT(Soybeans!$E$1:$N$1,Soybeans!$E71:$N71),IF($F$1="Wheat", SUMPRODUCT(Wheat!$E$1:$N$1,Wheat!$E71:$N71),IF($F$1="Grain Sorghum", SUMPRODUCT('Grain Sorghum'!$E$1:$N$1,'Grain Sorghum'!$E71:$N71),""))))</f>
        <v>2.9069128596448124</v>
      </c>
      <c r="K42" s="11">
        <f>IF($F$1="Corn",SUMPRODUCT(Corn!$E$1:$N$1,Corn!$E72:$N72),IF($F$1="Soybeans", SUMPRODUCT(Soybeans!$E$1:$N$1,Soybeans!$E72:$N72),IF($F$1="Wheat", SUMPRODUCT(Wheat!$E$1:$N$1,Wheat!$E72:$N72),IF($F$1="Grain Sorghum", SUMPRODUCT('Grain Sorghum'!$E$1:$N$1,'Grain Sorghum'!$E72:$N72),""))))</f>
        <v>2.7982962933797686</v>
      </c>
      <c r="L42" s="11">
        <f>IF($F$1="Corn",SUMPRODUCT(Corn!$E$1:$N$1,Corn!$E73:$N73),IF($F$1="Soybeans", SUMPRODUCT(Soybeans!$E$1:$N$1,Soybeans!$E73:$N73),IF($F$1="Wheat", SUMPRODUCT(Wheat!$E$1:$N$1,Wheat!$E73:$N73),IF($F$1="Grain Sorghum", SUMPRODUCT('Grain Sorghum'!$E$1:$N$1,'Grain Sorghum'!$E73:$N73),""))))</f>
        <v>2.3576239053779022</v>
      </c>
      <c r="M42" s="11">
        <f>IF($F$1="Corn",SUMPRODUCT(Corn!$E$1:$N$1,Corn!$E74:$N74),IF($F$1="Soybeans", SUMPRODUCT(Soybeans!$E$1:$N$1,Soybeans!$E74:$N74),IF($F$1="Wheat", SUMPRODUCT(Wheat!$E$1:$N$1,Wheat!$E74:$N74),IF($F$1="Grain Sorghum", SUMPRODUCT('Grain Sorghum'!$E$1:$N$1,'Grain Sorghum'!$E74:$N74),""))))</f>
        <v>2.228748286606685</v>
      </c>
      <c r="N42" s="11">
        <f t="shared" si="7"/>
        <v>2.5636857619864077</v>
      </c>
      <c r="O42" s="11">
        <f t="shared" si="8"/>
        <v>2.1934583287686111</v>
      </c>
      <c r="P42" s="11">
        <f t="shared" si="9"/>
        <v>3.0149159215554535</v>
      </c>
      <c r="Q42" s="11">
        <f t="shared" si="10"/>
        <v>0.82145759278684238</v>
      </c>
      <c r="R42" s="12">
        <v>0</v>
      </c>
      <c r="S42" s="12">
        <v>0</v>
      </c>
      <c r="T42" s="12">
        <v>0</v>
      </c>
    </row>
    <row r="43" spans="1:26" x14ac:dyDescent="0.25">
      <c r="A43" t="s">
        <v>26</v>
      </c>
      <c r="B43" s="11">
        <f>IF($F$1="Corn",SUMPRODUCT(Corn!$E$1:$N$1,Corn!$E75:$N75),IF($F$1="Soybeans", SUMPRODUCT(Soybeans!$E$1:$N$1,Soybeans!$E75:$N75),IF($F$1="Wheat", SUMPRODUCT(Wheat!$E$1:$N$1,Wheat!$E75:$N75),IF($F$1="Grain Sorghum", SUMPRODUCT('Grain Sorghum'!$E$1:$N$1,'Grain Sorghum'!$E75:$N75),""))))</f>
        <v>2.0620068381014818</v>
      </c>
      <c r="C43" s="11">
        <f>IF($F$1="Corn",SUMPRODUCT(Corn!$E$1:$N$1,Corn!$E76:$N76),IF($F$1="Soybeans", SUMPRODUCT(Soybeans!$E$1:$N$1,Soybeans!$E76:$N76),IF($F$1="Wheat", SUMPRODUCT(Wheat!$E$1:$N$1,Wheat!$E76:$N76),IF($F$1="Grain Sorghum", SUMPRODUCT('Grain Sorghum'!$E$1:$N$1,'Grain Sorghum'!$E76:$N76),""))))</f>
        <v>1.8815740682776012</v>
      </c>
      <c r="D43" s="11">
        <f>IF($F$1="Corn",SUMPRODUCT(Corn!$E$1:$N$1,Corn!$E77:$N77),IF($F$1="Soybeans", SUMPRODUCT(Soybeans!$E$1:$N$1,Soybeans!$E77:$N77),IF($F$1="Wheat", SUMPRODUCT(Wheat!$E$1:$N$1,Wheat!$E77:$N77),IF($F$1="Grain Sorghum", SUMPRODUCT('Grain Sorghum'!$E$1:$N$1,'Grain Sorghum'!$E77:$N77),""))))</f>
        <v>1.8519736796474913</v>
      </c>
      <c r="E43" s="11">
        <f>IF($F$1="Corn",SUMPRODUCT(Corn!$E$1:$N$1,Corn!$E78:$N78),IF($F$1="Soybeans", SUMPRODUCT(Soybeans!$E$1:$N$1,Soybeans!$E78:$N78),IF($F$1="Wheat", SUMPRODUCT(Wheat!$E$1:$N$1,Wheat!$E78:$N78),IF($F$1="Grain Sorghum", SUMPRODUCT('Grain Sorghum'!$E$1:$N$1,'Grain Sorghum'!$E78:$N78),""))))</f>
        <v>1.8216775951814517</v>
      </c>
      <c r="F43" s="11">
        <f>IF($F$1="Corn",SUMPRODUCT(Corn!$E$1:$N$1,Corn!$E79:$N79),IF($F$1="Soybeans", SUMPRODUCT(Soybeans!$E$1:$N$1,Soybeans!$E79:$N79),IF($F$1="Wheat", SUMPRODUCT(Wheat!$E$1:$N$1,Wheat!$E79:$N79),IF($F$1="Grain Sorghum", SUMPRODUCT('Grain Sorghum'!$E$1:$N$1,'Grain Sorghum'!$E79:$N79),""))))</f>
        <v>1.7995267742746051</v>
      </c>
      <c r="G43" s="11">
        <f>IF($F$1="Corn",SUMPRODUCT(Corn!$E$1:$N$1,Corn!$E80:$N80),IF($F$1="Soybeans", SUMPRODUCT(Soybeans!$E$1:$N$1,Soybeans!$E80:$N80),IF($F$1="Wheat", SUMPRODUCT(Wheat!$E$1:$N$1,Wheat!$E80:$N80),IF($F$1="Grain Sorghum", SUMPRODUCT('Grain Sorghum'!$E$1:$N$1,'Grain Sorghum'!$E80:$N80),""))))</f>
        <v>1.8097665377937249</v>
      </c>
      <c r="H43" s="11">
        <f>IF($F$1="Corn",SUMPRODUCT(Corn!$E$1:$N$1,Corn!$E81:$N81),IF($F$1="Soybeans", SUMPRODUCT(Soybeans!$E$1:$N$1,Soybeans!$E81:$N81),IF($F$1="Wheat", SUMPRODUCT(Wheat!$E$1:$N$1,Wheat!$E81:$N81),IF($F$1="Grain Sorghum", SUMPRODUCT('Grain Sorghum'!$E$1:$N$1,'Grain Sorghum'!$E81:$N81),""))))</f>
        <v>1.9216322599164093</v>
      </c>
      <c r="I43" s="11">
        <f>IF($F$1="Corn",SUMPRODUCT(Corn!$E$1:$N$1,Corn!$E82:$N82),IF($F$1="Soybeans", SUMPRODUCT(Soybeans!$E$1:$N$1,Soybeans!$E82:$N82),IF($F$1="Wheat", SUMPRODUCT(Wheat!$E$1:$N$1,Wheat!$E82:$N82),IF($F$1="Grain Sorghum", SUMPRODUCT('Grain Sorghum'!$E$1:$N$1,'Grain Sorghum'!$E82:$N82),""))))</f>
        <v>1.8485185127246904</v>
      </c>
      <c r="J43" s="11">
        <f>IF($F$1="Corn",SUMPRODUCT(Corn!$E$1:$N$1,Corn!$E83:$N83),IF($F$1="Soybeans", SUMPRODUCT(Soybeans!$E$1:$N$1,Soybeans!$E83:$N83),IF($F$1="Wheat", SUMPRODUCT(Wheat!$E$1:$N$1,Wheat!$E83:$N83),IF($F$1="Grain Sorghum", SUMPRODUCT('Grain Sorghum'!$E$1:$N$1,'Grain Sorghum'!$E83:$N83),""))))</f>
        <v>1.8499170636396272</v>
      </c>
      <c r="K43" s="11">
        <f>IF($F$1="Corn",SUMPRODUCT(Corn!$E$1:$N$1,Corn!$E84:$N84),IF($F$1="Soybeans", SUMPRODUCT(Soybeans!$E$1:$N$1,Soybeans!$E84:$N84),IF($F$1="Wheat", SUMPRODUCT(Wheat!$E$1:$N$1,Wheat!$E84:$N84),IF($F$1="Grain Sorghum", SUMPRODUCT('Grain Sorghum'!$E$1:$N$1,'Grain Sorghum'!$E84:$N84),""))))</f>
        <v>1.982330545852222</v>
      </c>
      <c r="L43" s="11">
        <f>IF($F$1="Corn",SUMPRODUCT(Corn!$E$1:$N$1,Corn!$E85:$N85),IF($F$1="Soybeans", SUMPRODUCT(Soybeans!$E$1:$N$1,Soybeans!$E85:$N85),IF($F$1="Wheat", SUMPRODUCT(Wheat!$E$1:$N$1,Wheat!$E85:$N85),IF($F$1="Grain Sorghum", SUMPRODUCT('Grain Sorghum'!$E$1:$N$1,'Grain Sorghum'!$E85:$N85),""))))</f>
        <v>2.1075985552731948</v>
      </c>
      <c r="M43" s="11">
        <f>IF($F$1="Corn",SUMPRODUCT(Corn!$E$1:$N$1,Corn!$E86:$N86),IF($F$1="Soybeans", SUMPRODUCT(Soybeans!$E$1:$N$1,Soybeans!$E86:$N86),IF($F$1="Wheat", SUMPRODUCT(Wheat!$E$1:$N$1,Wheat!$E86:$N86),IF($F$1="Grain Sorghum", SUMPRODUCT('Grain Sorghum'!$E$1:$N$1,'Grain Sorghum'!$E86:$N86),""))))</f>
        <v>1.8853459089557081</v>
      </c>
      <c r="N43" s="11">
        <f t="shared" si="7"/>
        <v>1.9018223616365173</v>
      </c>
      <c r="O43" s="11">
        <f t="shared" si="8"/>
        <v>1.7995267742746051</v>
      </c>
      <c r="P43" s="11">
        <f t="shared" si="9"/>
        <v>2.1075985552731948</v>
      </c>
      <c r="Q43" s="11">
        <f t="shared" si="10"/>
        <v>0.30807178099858978</v>
      </c>
      <c r="R43" s="12">
        <v>0</v>
      </c>
      <c r="S43" s="12">
        <v>0</v>
      </c>
      <c r="T43" s="12">
        <v>1</v>
      </c>
    </row>
    <row r="44" spans="1:26" x14ac:dyDescent="0.25">
      <c r="A44" t="s">
        <v>28</v>
      </c>
      <c r="B44" s="11">
        <f>IF($F$1="Corn",SUMPRODUCT(Corn!$E$1:$N$1,Corn!$E87:$N87),IF($F$1="Soybeans", SUMPRODUCT(Soybeans!$E$1:$N$1,Soybeans!$E87:$N87),IF($F$1="Wheat", SUMPRODUCT(Wheat!$E$1:$N$1,Wheat!$E87:$N87),IF($F$1="Grain Sorghum", SUMPRODUCT('Grain Sorghum'!$E$1:$N$1,'Grain Sorghum'!$E87:$N87),""))))</f>
        <v>1.7449532709667617</v>
      </c>
      <c r="C44" s="11">
        <f>IF($F$1="Corn",SUMPRODUCT(Corn!$E$1:$N$1,Corn!$E88:$N88),IF($F$1="Soybeans", SUMPRODUCT(Soybeans!$E$1:$N$1,Soybeans!$E88:$N88),IF($F$1="Wheat", SUMPRODUCT(Wheat!$E$1:$N$1,Wheat!$E88:$N88),IF($F$1="Grain Sorghum", SUMPRODUCT('Grain Sorghum'!$E$1:$N$1,'Grain Sorghum'!$E88:$N88),""))))</f>
        <v>1.7079191406331646</v>
      </c>
      <c r="D44" s="11">
        <f>IF($F$1="Corn",SUMPRODUCT(Corn!$E$1:$N$1,Corn!$E89:$N89),IF($F$1="Soybeans", SUMPRODUCT(Soybeans!$E$1:$N$1,Soybeans!$E89:$N89),IF($F$1="Wheat", SUMPRODUCT(Wheat!$E$1:$N$1,Wheat!$E89:$N89),IF($F$1="Grain Sorghum", SUMPRODUCT('Grain Sorghum'!$E$1:$N$1,'Grain Sorghum'!$E89:$N89),""))))</f>
        <v>1.6618113241105712</v>
      </c>
      <c r="E44" s="11">
        <f>IF($F$1="Corn",SUMPRODUCT(Corn!$E$1:$N$1,Corn!$E90:$N90),IF($F$1="Soybeans", SUMPRODUCT(Soybeans!$E$1:$N$1,Soybeans!$E90:$N90),IF($F$1="Wheat", SUMPRODUCT(Wheat!$E$1:$N$1,Wheat!$E90:$N90),IF($F$1="Grain Sorghum", SUMPRODUCT('Grain Sorghum'!$E$1:$N$1,'Grain Sorghum'!$E90:$N90),""))))</f>
        <v>1.7823122746896118</v>
      </c>
      <c r="F44" s="11">
        <f>IF($F$1="Corn",SUMPRODUCT(Corn!$E$1:$N$1,Corn!$E91:$N91),IF($F$1="Soybeans", SUMPRODUCT(Soybeans!$E$1:$N$1,Soybeans!$E91:$N91),IF($F$1="Wheat", SUMPRODUCT(Wheat!$E$1:$N$1,Wheat!$E91:$N91),IF($F$1="Grain Sorghum", SUMPRODUCT('Grain Sorghum'!$E$1:$N$1,'Grain Sorghum'!$E91:$N91),""))))</f>
        <v>1.8696711966239947</v>
      </c>
      <c r="G44" s="11">
        <f>IF($F$1="Corn",SUMPRODUCT(Corn!$E$1:$N$1,Corn!$E92:$N92),IF($F$1="Soybeans", SUMPRODUCT(Soybeans!$E$1:$N$1,Soybeans!$E92:$N92),IF($F$1="Wheat", SUMPRODUCT(Wheat!$E$1:$N$1,Wheat!$E92:$N92),IF($F$1="Grain Sorghum", SUMPRODUCT('Grain Sorghum'!$E$1:$N$1,'Grain Sorghum'!$E92:$N92),""))))</f>
        <v>1.952459541982303</v>
      </c>
      <c r="H44" s="11">
        <f>IF($F$1="Corn",SUMPRODUCT(Corn!$E$1:$N$1,Corn!$E93:$N93),IF($F$1="Soybeans", SUMPRODUCT(Soybeans!$E$1:$N$1,Soybeans!$E93:$N93),IF($F$1="Wheat", SUMPRODUCT(Wheat!$E$1:$N$1,Wheat!$E93:$N93),IF($F$1="Grain Sorghum", SUMPRODUCT('Grain Sorghum'!$E$1:$N$1,'Grain Sorghum'!$E93:$N93),""))))</f>
        <v>1.9508662709074927</v>
      </c>
      <c r="I44" s="11">
        <f>IF($F$1="Corn",SUMPRODUCT(Corn!$E$1:$N$1,Corn!$E94:$N94),IF($F$1="Soybeans", SUMPRODUCT(Soybeans!$E$1:$N$1,Soybeans!$E94:$N94),IF($F$1="Wheat", SUMPRODUCT(Wheat!$E$1:$N$1,Wheat!$E94:$N94),IF($F$1="Grain Sorghum", SUMPRODUCT('Grain Sorghum'!$E$1:$N$1,'Grain Sorghum'!$E94:$N94),""))))</f>
        <v>2.0801592231303014</v>
      </c>
      <c r="J44" s="11">
        <f>IF($F$1="Corn",SUMPRODUCT(Corn!$E$1:$N$1,Corn!$E95:$N95),IF($F$1="Soybeans", SUMPRODUCT(Soybeans!$E$1:$N$1,Soybeans!$E95:$N95),IF($F$1="Wheat", SUMPRODUCT(Wheat!$E$1:$N$1,Wheat!$E95:$N95),IF($F$1="Grain Sorghum", SUMPRODUCT('Grain Sorghum'!$E$1:$N$1,'Grain Sorghum'!$E95:$N95),""))))</f>
        <v>2.1666315793991089</v>
      </c>
      <c r="K44" s="11">
        <f>IF($F$1="Corn",SUMPRODUCT(Corn!$E$1:$N$1,Corn!$E96:$N96),IF($F$1="Soybeans", SUMPRODUCT(Soybeans!$E$1:$N$1,Soybeans!$E96:$N96),IF($F$1="Wheat", SUMPRODUCT(Wheat!$E$1:$N$1,Wheat!$E96:$N96),IF($F$1="Grain Sorghum", SUMPRODUCT('Grain Sorghum'!$E$1:$N$1,'Grain Sorghum'!$E96:$N96),""))))</f>
        <v>2.1142707223782136</v>
      </c>
      <c r="L44" s="11">
        <f>IF($F$1="Corn",SUMPRODUCT(Corn!$E$1:$N$1,Corn!$E97:$N97),IF($F$1="Soybeans", SUMPRODUCT(Soybeans!$E$1:$N$1,Soybeans!$E97:$N97),IF($F$1="Wheat", SUMPRODUCT(Wheat!$E$1:$N$1,Wheat!$E97:$N97),IF($F$1="Grain Sorghum", SUMPRODUCT('Grain Sorghum'!$E$1:$N$1,'Grain Sorghum'!$E97:$N97),""))))</f>
        <v>2.254570815696225</v>
      </c>
      <c r="M44" s="11">
        <f>IF($F$1="Corn",SUMPRODUCT(Corn!$E$1:$N$1,Corn!$E98:$N98),IF($F$1="Soybeans", SUMPRODUCT(Soybeans!$E$1:$N$1,Soybeans!$E98:$N98),IF($F$1="Wheat", SUMPRODUCT(Wheat!$E$1:$N$1,Wheat!$E98:$N98),IF($F$1="Grain Sorghum", SUMPRODUCT('Grain Sorghum'!$E$1:$N$1,'Grain Sorghum'!$E98:$N98),""))))</f>
        <v>2.1640699624811832</v>
      </c>
      <c r="N44" s="11">
        <f t="shared" si="7"/>
        <v>1.9541412769165776</v>
      </c>
      <c r="O44" s="11">
        <f t="shared" si="8"/>
        <v>1.6618113241105712</v>
      </c>
      <c r="P44" s="11">
        <f t="shared" si="9"/>
        <v>2.254570815696225</v>
      </c>
      <c r="Q44" s="11">
        <f t="shared" si="10"/>
        <v>0.59275949158565377</v>
      </c>
      <c r="R44" s="12">
        <v>0</v>
      </c>
      <c r="S44" s="12">
        <v>0</v>
      </c>
      <c r="T44" s="12">
        <v>1</v>
      </c>
    </row>
    <row r="45" spans="1:26" x14ac:dyDescent="0.25">
      <c r="A45" t="s">
        <v>30</v>
      </c>
      <c r="B45" s="11">
        <f>IF($F$1="Corn",SUMPRODUCT(Corn!$E$1:$N$1,Corn!$E99:$N99),IF($F$1="Soybeans", SUMPRODUCT(Soybeans!$E$1:$N$1,Soybeans!$E99:$N99),IF($F$1="Wheat", SUMPRODUCT(Wheat!$E$1:$N$1,Wheat!$E99:$N99),IF($F$1="Grain Sorghum", SUMPRODUCT('Grain Sorghum'!$E$1:$N$1,'Grain Sorghum'!$E99:$N99),""))))</f>
        <v>2.2741439468598026</v>
      </c>
      <c r="C45" s="11">
        <f>IF($F$1="Corn",SUMPRODUCT(Corn!$E$1:$N$1,Corn!$E100:$N100),IF($F$1="Soybeans", SUMPRODUCT(Soybeans!$E$1:$N$1,Soybeans!$E100:$N100),IF($F$1="Wheat", SUMPRODUCT(Wheat!$E$1:$N$1,Wheat!$E100:$N100),IF($F$1="Grain Sorghum", SUMPRODUCT('Grain Sorghum'!$E$1:$N$1,'Grain Sorghum'!$E100:$N100),""))))</f>
        <v>2.9138568374845715</v>
      </c>
      <c r="D45" s="11">
        <f>IF($F$1="Corn",SUMPRODUCT(Corn!$E$1:$N$1,Corn!$E101:$N101),IF($F$1="Soybeans", SUMPRODUCT(Soybeans!$E$1:$N$1,Soybeans!$E101:$N101),IF($F$1="Wheat", SUMPRODUCT(Wheat!$E$1:$N$1,Wheat!$E101:$N101),IF($F$1="Grain Sorghum", SUMPRODUCT('Grain Sorghum'!$E$1:$N$1,'Grain Sorghum'!$E101:$N101),""))))</f>
        <v>3.5076320425305569</v>
      </c>
      <c r="E45" s="11">
        <f>IF($F$1="Corn",SUMPRODUCT(Corn!$E$1:$N$1,Corn!$E102:$N102),IF($F$1="Soybeans", SUMPRODUCT(Soybeans!$E$1:$N$1,Soybeans!$E102:$N102),IF($F$1="Wheat", SUMPRODUCT(Wheat!$E$1:$N$1,Wheat!$E102:$N102),IF($F$1="Grain Sorghum", SUMPRODUCT('Grain Sorghum'!$E$1:$N$1,'Grain Sorghum'!$E102:$N102),""))))</f>
        <v>3.5209888691357585</v>
      </c>
      <c r="F45" s="11">
        <f>IF($F$1="Corn",SUMPRODUCT(Corn!$E$1:$N$1,Corn!$E103:$N103),IF($F$1="Soybeans", SUMPRODUCT(Soybeans!$E$1:$N$1,Soybeans!$E103:$N103),IF($F$1="Wheat", SUMPRODUCT(Wheat!$E$1:$N$1,Wheat!$E103:$N103),IF($F$1="Grain Sorghum", SUMPRODUCT('Grain Sorghum'!$E$1:$N$1,'Grain Sorghum'!$E103:$N103),""))))</f>
        <v>3.7508620802796337</v>
      </c>
      <c r="G45" s="11">
        <f>IF($F$1="Corn",SUMPRODUCT(Corn!$E$1:$N$1,Corn!$E104:$N104),IF($F$1="Soybeans", SUMPRODUCT(Soybeans!$E$1:$N$1,Soybeans!$E104:$N104),IF($F$1="Wheat", SUMPRODUCT(Wheat!$E$1:$N$1,Wheat!$E104:$N104),IF($F$1="Grain Sorghum", SUMPRODUCT('Grain Sorghum'!$E$1:$N$1,'Grain Sorghum'!$E104:$N104),""))))</f>
        <v>4.0200781398452818</v>
      </c>
      <c r="H45" s="11">
        <f>IF($F$1="Corn",SUMPRODUCT(Corn!$E$1:$N$1,Corn!$E105:$N105),IF($F$1="Soybeans", SUMPRODUCT(Soybeans!$E$1:$N$1,Soybeans!$E105:$N105),IF($F$1="Wheat", SUMPRODUCT(Wheat!$E$1:$N$1,Wheat!$E105:$N105),IF($F$1="Grain Sorghum", SUMPRODUCT('Grain Sorghum'!$E$1:$N$1,'Grain Sorghum'!$E105:$N105),""))))</f>
        <v>3.8845881413225927</v>
      </c>
      <c r="I45" s="11">
        <f>IF($F$1="Corn",SUMPRODUCT(Corn!$E$1:$N$1,Corn!$E106:$N106),IF($F$1="Soybeans", SUMPRODUCT(Soybeans!$E$1:$N$1,Soybeans!$E106:$N106),IF($F$1="Wheat", SUMPRODUCT(Wheat!$E$1:$N$1,Wheat!$E106:$N106),IF($F$1="Grain Sorghum", SUMPRODUCT('Grain Sorghum'!$E$1:$N$1,'Grain Sorghum'!$E106:$N106),""))))</f>
        <v>3.4800491129251268</v>
      </c>
      <c r="J45" s="11">
        <f>IF($F$1="Corn",SUMPRODUCT(Corn!$E$1:$N$1,Corn!$E107:$N107),IF($F$1="Soybeans", SUMPRODUCT(Soybeans!$E$1:$N$1,Soybeans!$E107:$N107),IF($F$1="Wheat", SUMPRODUCT(Wheat!$E$1:$N$1,Wheat!$E107:$N107),IF($F$1="Grain Sorghum", SUMPRODUCT('Grain Sorghum'!$E$1:$N$1,'Grain Sorghum'!$E107:$N107),""))))</f>
        <v>3.619611571966376</v>
      </c>
      <c r="K45" s="11">
        <f>IF($F$1="Corn",SUMPRODUCT(Corn!$E$1:$N$1,Corn!$E108:$N108),IF($F$1="Soybeans", SUMPRODUCT(Soybeans!$E$1:$N$1,Soybeans!$E108:$N108),IF($F$1="Wheat", SUMPRODUCT(Wheat!$E$1:$N$1,Wheat!$E108:$N108),IF($F$1="Grain Sorghum", SUMPRODUCT('Grain Sorghum'!$E$1:$N$1,'Grain Sorghum'!$E108:$N108),""))))</f>
        <v>3.7852721846392079</v>
      </c>
      <c r="L45" s="11">
        <f>IF($F$1="Corn",SUMPRODUCT(Corn!$E$1:$N$1,Corn!$E109:$N109),IF($F$1="Soybeans", SUMPRODUCT(Soybeans!$E$1:$N$1,Soybeans!$E109:$N109),IF($F$1="Wheat", SUMPRODUCT(Wheat!$E$1:$N$1,Wheat!$E109:$N109),IF($F$1="Grain Sorghum", SUMPRODUCT('Grain Sorghum'!$E$1:$N$1,'Grain Sorghum'!$E109:$N109),""))))</f>
        <v>3.2429406269140721</v>
      </c>
      <c r="M45" s="11">
        <f>IF($F$1="Corn",SUMPRODUCT(Corn!$E$1:$N$1,Corn!$E110:$N110),IF($F$1="Soybeans", SUMPRODUCT(Soybeans!$E$1:$N$1,Soybeans!$E110:$N110),IF($F$1="Wheat", SUMPRODUCT(Wheat!$E$1:$N$1,Wheat!$E110:$N110),IF($F$1="Grain Sorghum", SUMPRODUCT('Grain Sorghum'!$E$1:$N$1,'Grain Sorghum'!$E110:$N110),""))))</f>
        <v>3.2890952965501921</v>
      </c>
      <c r="N45" s="11">
        <f t="shared" si="7"/>
        <v>3.4407599042044308</v>
      </c>
      <c r="O45" s="11">
        <f t="shared" si="8"/>
        <v>2.2741439468598026</v>
      </c>
      <c r="P45" s="11">
        <f t="shared" si="9"/>
        <v>4.0200781398452818</v>
      </c>
      <c r="Q45" s="11">
        <f t="shared" si="10"/>
        <v>1.7459341929854792</v>
      </c>
      <c r="R45" s="12">
        <v>0</v>
      </c>
      <c r="S45" s="12">
        <v>0</v>
      </c>
      <c r="T45" s="12">
        <v>1</v>
      </c>
    </row>
    <row r="46" spans="1:26" x14ac:dyDescent="0.25">
      <c r="A46" t="s">
        <v>32</v>
      </c>
      <c r="B46" s="11">
        <f>IF($F$1="Corn",SUMPRODUCT(Corn!$E$1:$N$1,Corn!$E111:$N111),IF($F$1="Soybeans", SUMPRODUCT(Soybeans!$E$1:$N$1,Soybeans!$E111:$N111),IF($F$1="Wheat", SUMPRODUCT(Wheat!$E$1:$N$1,Wheat!$E111:$N111),IF($F$1="Grain Sorghum", SUMPRODUCT('Grain Sorghum'!$E$1:$N$1,'Grain Sorghum'!$E111:$N111),""))))</f>
        <v>3.3510066056408898</v>
      </c>
      <c r="C46" s="11">
        <f>IF($F$1="Corn",SUMPRODUCT(Corn!$E$1:$N$1,Corn!$E112:$N112),IF($F$1="Soybeans", SUMPRODUCT(Soybeans!$E$1:$N$1,Soybeans!$E112:$N112),IF($F$1="Wheat", SUMPRODUCT(Wheat!$E$1:$N$1,Wheat!$E112:$N112),IF($F$1="Grain Sorghum", SUMPRODUCT('Grain Sorghum'!$E$1:$N$1,'Grain Sorghum'!$E112:$N112),""))))</f>
        <v>3.3119176380729431</v>
      </c>
      <c r="D46" s="11">
        <f>IF($F$1="Corn",SUMPRODUCT(Corn!$E$1:$N$1,Corn!$E113:$N113),IF($F$1="Soybeans", SUMPRODUCT(Soybeans!$E$1:$N$1,Soybeans!$E113:$N113),IF($F$1="Wheat", SUMPRODUCT(Wheat!$E$1:$N$1,Wheat!$E113:$N113),IF($F$1="Grain Sorghum", SUMPRODUCT('Grain Sorghum'!$E$1:$N$1,'Grain Sorghum'!$E113:$N113),""))))</f>
        <v>3.6317166100629428</v>
      </c>
      <c r="E46" s="11">
        <f>IF($F$1="Corn",SUMPRODUCT(Corn!$E$1:$N$1,Corn!$E114:$N114),IF($F$1="Soybeans", SUMPRODUCT(Soybeans!$E$1:$N$1,Soybeans!$E114:$N114),IF($F$1="Wheat", SUMPRODUCT(Wheat!$E$1:$N$1,Wheat!$E114:$N114),IF($F$1="Grain Sorghum", SUMPRODUCT('Grain Sorghum'!$E$1:$N$1,'Grain Sorghum'!$E114:$N114),""))))</f>
        <v>4.0162794808747391</v>
      </c>
      <c r="F46" s="11">
        <f>IF($F$1="Corn",SUMPRODUCT(Corn!$E$1:$N$1,Corn!$E115:$N115),IF($F$1="Soybeans", SUMPRODUCT(Soybeans!$E$1:$N$1,Soybeans!$E115:$N115),IF($F$1="Wheat", SUMPRODUCT(Wheat!$E$1:$N$1,Wheat!$E115:$N115),IF($F$1="Grain Sorghum", SUMPRODUCT('Grain Sorghum'!$E$1:$N$1,'Grain Sorghum'!$E115:$N115),""))))</f>
        <v>4.5407034744172403</v>
      </c>
      <c r="G46" s="11">
        <f>IF($F$1="Corn",SUMPRODUCT(Corn!$E$1:$N$1,Corn!$E116:$N116),IF($F$1="Soybeans", SUMPRODUCT(Soybeans!$E$1:$N$1,Soybeans!$E116:$N116),IF($F$1="Wheat", SUMPRODUCT(Wheat!$E$1:$N$1,Wheat!$E116:$N116),IF($F$1="Grain Sorghum", SUMPRODUCT('Grain Sorghum'!$E$1:$N$1,'Grain Sorghum'!$E116:$N116),""))))</f>
        <v>4.8784043472213554</v>
      </c>
      <c r="H46" s="11">
        <f>IF($F$1="Corn",SUMPRODUCT(Corn!$E$1:$N$1,Corn!$E117:$N117),IF($F$1="Soybeans", SUMPRODUCT(Soybeans!$E$1:$N$1,Soybeans!$E117:$N117),IF($F$1="Wheat", SUMPRODUCT(Wheat!$E$1:$N$1,Wheat!$E117:$N117),IF($F$1="Grain Sorghum", SUMPRODUCT('Grain Sorghum'!$E$1:$N$1,'Grain Sorghum'!$E117:$N117),""))))</f>
        <v>5.2059566656174638</v>
      </c>
      <c r="I46" s="11">
        <f>IF($F$1="Corn",SUMPRODUCT(Corn!$E$1:$N$1,Corn!$E118:$N118),IF($F$1="Soybeans", SUMPRODUCT(Soybeans!$E$1:$N$1,Soybeans!$E118:$N118),IF($F$1="Wheat", SUMPRODUCT(Wheat!$E$1:$N$1,Wheat!$E118:$N118),IF($F$1="Grain Sorghum", SUMPRODUCT('Grain Sorghum'!$E$1:$N$1,'Grain Sorghum'!$E118:$N118),""))))</f>
        <v>5.6469585829176063</v>
      </c>
      <c r="J46" s="11">
        <f>IF($F$1="Corn",SUMPRODUCT(Corn!$E$1:$N$1,Corn!$E119:$N119),IF($F$1="Soybeans", SUMPRODUCT(Soybeans!$E$1:$N$1,Soybeans!$E119:$N119),IF($F$1="Wheat", SUMPRODUCT(Wheat!$E$1:$N$1,Wheat!$E119:$N119),IF($F$1="Grain Sorghum", SUMPRODUCT('Grain Sorghum'!$E$1:$N$1,'Grain Sorghum'!$E119:$N119),""))))</f>
        <v>5.603270021575625</v>
      </c>
      <c r="K46" s="11">
        <f>IF($F$1="Corn",SUMPRODUCT(Corn!$E$1:$N$1,Corn!$E120:$N120),IF($F$1="Soybeans", SUMPRODUCT(Soybeans!$E$1:$N$1,Soybeans!$E120:$N120),IF($F$1="Wheat", SUMPRODUCT(Wheat!$E$1:$N$1,Wheat!$E120:$N120),IF($F$1="Grain Sorghum", SUMPRODUCT('Grain Sorghum'!$E$1:$N$1,'Grain Sorghum'!$E120:$N120),""))))</f>
        <v>6.5657094373678699</v>
      </c>
      <c r="L46" s="11">
        <f>IF($F$1="Corn",SUMPRODUCT(Corn!$E$1:$N$1,Corn!$E121:$N121),IF($F$1="Soybeans", SUMPRODUCT(Soybeans!$E$1:$N$1,Soybeans!$E121:$N121),IF($F$1="Wheat", SUMPRODUCT(Wheat!$E$1:$N$1,Wheat!$E121:$N121),IF($F$1="Grain Sorghum", SUMPRODUCT('Grain Sorghum'!$E$1:$N$1,'Grain Sorghum'!$E121:$N121),""))))</f>
        <v>6.0809513896703722</v>
      </c>
      <c r="M46" s="11">
        <f>IF($F$1="Corn",SUMPRODUCT(Corn!$E$1:$N$1,Corn!$E122:$N122),IF($F$1="Soybeans", SUMPRODUCT(Soybeans!$E$1:$N$1,Soybeans!$E122:$N122),IF($F$1="Wheat", SUMPRODUCT(Wheat!$E$1:$N$1,Wheat!$E122:$N122),IF($F$1="Grain Sorghum", SUMPRODUCT('Grain Sorghum'!$E$1:$N$1,'Grain Sorghum'!$E122:$N122),""))))</f>
        <v>5.0851465459527638</v>
      </c>
      <c r="N46" s="11">
        <f t="shared" si="7"/>
        <v>4.826501733282651</v>
      </c>
      <c r="O46" s="11">
        <f t="shared" si="8"/>
        <v>3.3119176380729431</v>
      </c>
      <c r="P46" s="11">
        <f t="shared" si="9"/>
        <v>6.5657094373678699</v>
      </c>
      <c r="Q46" s="11">
        <f t="shared" si="10"/>
        <v>3.2537917992949268</v>
      </c>
      <c r="R46" s="12">
        <v>0</v>
      </c>
      <c r="S46" s="12">
        <v>0</v>
      </c>
      <c r="T46" s="12">
        <v>1</v>
      </c>
    </row>
    <row r="47" spans="1:26" x14ac:dyDescent="0.25">
      <c r="A47" t="s">
        <v>34</v>
      </c>
      <c r="B47" s="11">
        <f>IF($F$1="Corn",SUMPRODUCT(Corn!$E$1:$N$1,Corn!$E123:$N123),IF($F$1="Soybeans", SUMPRODUCT(Soybeans!$E$1:$N$1,Soybeans!$E123:$N123),IF($F$1="Wheat", SUMPRODUCT(Wheat!$E$1:$N$1,Wheat!$E123:$N123),IF($F$1="Grain Sorghum", SUMPRODUCT('Grain Sorghum'!$E$1:$N$1,'Grain Sorghum'!$E123:$N123),""))))</f>
        <v>5.089478336742344</v>
      </c>
      <c r="C47" s="11">
        <f>IF($F$1="Corn",SUMPRODUCT(Corn!$E$1:$N$1,Corn!$E124:$N124),IF($F$1="Soybeans", SUMPRODUCT(Soybeans!$E$1:$N$1,Soybeans!$E124:$N124),IF($F$1="Wheat", SUMPRODUCT(Wheat!$E$1:$N$1,Wheat!$E124:$N124),IF($F$1="Grain Sorghum", SUMPRODUCT('Grain Sorghum'!$E$1:$N$1,'Grain Sorghum'!$E124:$N124),""))))</f>
        <v>3.8281697046539391</v>
      </c>
      <c r="D47" s="11">
        <f>IF($F$1="Corn",SUMPRODUCT(Corn!$E$1:$N$1,Corn!$E125:$N125),IF($F$1="Soybeans", SUMPRODUCT(Soybeans!$E$1:$N$1,Soybeans!$E125:$N125),IF($F$1="Wheat", SUMPRODUCT(Wheat!$E$1:$N$1,Wheat!$E125:$N125),IF($F$1="Grain Sorghum", SUMPRODUCT('Grain Sorghum'!$E$1:$N$1,'Grain Sorghum'!$E125:$N125),""))))</f>
        <v>3.4194283288303131</v>
      </c>
      <c r="E47" s="11">
        <f>IF($F$1="Corn",SUMPRODUCT(Corn!$E$1:$N$1,Corn!$E126:$N126),IF($F$1="Soybeans", SUMPRODUCT(Soybeans!$E$1:$N$1,Soybeans!$E126:$N126),IF($F$1="Wheat", SUMPRODUCT(Wheat!$E$1:$N$1,Wheat!$E126:$N126),IF($F$1="Grain Sorghum", SUMPRODUCT('Grain Sorghum'!$E$1:$N$1,'Grain Sorghum'!$E126:$N126),""))))</f>
        <v>3.3762594310406646</v>
      </c>
      <c r="F47" s="11">
        <f>IF($F$1="Corn",SUMPRODUCT(Corn!$E$1:$N$1,Corn!$E127:$N127),IF($F$1="Soybeans", SUMPRODUCT(Soybeans!$E$1:$N$1,Soybeans!$E127:$N127),IF($F$1="Wheat", SUMPRODUCT(Wheat!$E$1:$N$1,Wheat!$E127:$N127),IF($F$1="Grain Sorghum", SUMPRODUCT('Grain Sorghum'!$E$1:$N$1,'Grain Sorghum'!$E127:$N127),""))))</f>
        <v>3.5634545495499781</v>
      </c>
      <c r="G47" s="11">
        <f>IF($F$1="Corn",SUMPRODUCT(Corn!$E$1:$N$1,Corn!$E128:$N128),IF($F$1="Soybeans", SUMPRODUCT(Soybeans!$E$1:$N$1,Soybeans!$E128:$N128),IF($F$1="Wheat", SUMPRODUCT(Wheat!$E$1:$N$1,Wheat!$E128:$N128),IF($F$1="Grain Sorghum", SUMPRODUCT('Grain Sorghum'!$E$1:$N$1,'Grain Sorghum'!$E128:$N128),""))))</f>
        <v>3.3116735027303843</v>
      </c>
      <c r="H47" s="11">
        <f>IF($F$1="Corn",SUMPRODUCT(Corn!$E$1:$N$1,Corn!$E129:$N129),IF($F$1="Soybeans", SUMPRODUCT(Soybeans!$E$1:$N$1,Soybeans!$E129:$N129),IF($F$1="Wheat", SUMPRODUCT(Wheat!$E$1:$N$1,Wheat!$E129:$N129),IF($F$1="Grain Sorghum", SUMPRODUCT('Grain Sorghum'!$E$1:$N$1,'Grain Sorghum'!$E129:$N129),""))))</f>
        <v>3.4490389417001999</v>
      </c>
      <c r="I47" s="11">
        <f>IF($F$1="Corn",SUMPRODUCT(Corn!$E$1:$N$1,Corn!$E130:$N130),IF($F$1="Soybeans", SUMPRODUCT(Soybeans!$E$1:$N$1,Soybeans!$E130:$N130),IF($F$1="Wheat", SUMPRODUCT(Wheat!$E$1:$N$1,Wheat!$E130:$N130),IF($F$1="Grain Sorghum", SUMPRODUCT('Grain Sorghum'!$E$1:$N$1,'Grain Sorghum'!$E130:$N130),""))))</f>
        <v>3.595689764723192</v>
      </c>
      <c r="J47" s="11">
        <f>IF($F$1="Corn",SUMPRODUCT(Corn!$E$1:$N$1,Corn!$E131:$N131),IF($F$1="Soybeans", SUMPRODUCT(Soybeans!$E$1:$N$1,Soybeans!$E131:$N131),IF($F$1="Wheat", SUMPRODUCT(Wheat!$E$1:$N$1,Wheat!$E131:$N131),IF($F$1="Grain Sorghum", SUMPRODUCT('Grain Sorghum'!$E$1:$N$1,'Grain Sorghum'!$E131:$N131),""))))</f>
        <v>3.8701606161596405</v>
      </c>
      <c r="K47" s="11">
        <f>IF($F$1="Corn",SUMPRODUCT(Corn!$E$1:$N$1,Corn!$E132:$N132),IF($F$1="Soybeans", SUMPRODUCT(Soybeans!$E$1:$N$1,Soybeans!$E132:$N132),IF($F$1="Wheat", SUMPRODUCT(Wheat!$E$1:$N$1,Wheat!$E132:$N132),IF($F$1="Grain Sorghum", SUMPRODUCT('Grain Sorghum'!$E$1:$N$1,'Grain Sorghum'!$E132:$N132),""))))</f>
        <v>3.8002832102564583</v>
      </c>
      <c r="L47" s="11">
        <f>IF($F$1="Corn",SUMPRODUCT(Corn!$E$1:$N$1,Corn!$E133:$N133),IF($F$1="Soybeans", SUMPRODUCT(Soybeans!$E$1:$N$1,Soybeans!$E133:$N133),IF($F$1="Wheat", SUMPRODUCT(Wheat!$E$1:$N$1,Wheat!$E133:$N133),IF($F$1="Grain Sorghum", SUMPRODUCT('Grain Sorghum'!$E$1:$N$1,'Grain Sorghum'!$E133:$N133),""))))</f>
        <v>2.8958345423499456</v>
      </c>
      <c r="M47" s="11">
        <f>IF($F$1="Corn",SUMPRODUCT(Corn!$E$1:$N$1,Corn!$E134:$N134),IF($F$1="Soybeans", SUMPRODUCT(Soybeans!$E$1:$N$1,Soybeans!$E134:$N134),IF($F$1="Wheat", SUMPRODUCT(Wheat!$E$1:$N$1,Wheat!$E134:$N134),IF($F$1="Grain Sorghum", SUMPRODUCT('Grain Sorghum'!$E$1:$N$1,'Grain Sorghum'!$E134:$N134),""))))</f>
        <v>2.916353878109875</v>
      </c>
      <c r="N47" s="11">
        <f t="shared" si="7"/>
        <v>3.5929854005705777</v>
      </c>
      <c r="O47" s="11">
        <f t="shared" si="8"/>
        <v>2.8958345423499456</v>
      </c>
      <c r="P47" s="11">
        <f t="shared" si="9"/>
        <v>5.089478336742344</v>
      </c>
      <c r="Q47" s="11">
        <f t="shared" si="10"/>
        <v>2.1936437943923983</v>
      </c>
      <c r="R47" s="12">
        <v>0</v>
      </c>
      <c r="S47" s="12">
        <v>0</v>
      </c>
      <c r="T47" s="12">
        <v>1</v>
      </c>
    </row>
    <row r="48" spans="1:26" x14ac:dyDescent="0.25">
      <c r="A48" t="s">
        <v>36</v>
      </c>
      <c r="B48" s="11">
        <f>IF($F$1="Corn",SUMPRODUCT(Corn!$E$1:$N$1,Corn!$E135:$N135),IF($F$1="Soybeans", SUMPRODUCT(Soybeans!$E$1:$N$1,Soybeans!$E135:$N135),IF($F$1="Wheat", SUMPRODUCT(Wheat!$E$1:$N$1,Wheat!$E135:$N135),IF($F$1="Grain Sorghum", SUMPRODUCT('Grain Sorghum'!$E$1:$N$1,'Grain Sorghum'!$E135:$N135),""))))</f>
        <v>2.8679031113826619</v>
      </c>
      <c r="C48" s="11">
        <f>IF($F$1="Corn",SUMPRODUCT(Corn!$E$1:$N$1,Corn!$E136:$N136),IF($F$1="Soybeans", SUMPRODUCT(Soybeans!$E$1:$N$1,Soybeans!$E136:$N136),IF($F$1="Wheat", SUMPRODUCT(Wheat!$E$1:$N$1,Wheat!$E136:$N136),IF($F$1="Grain Sorghum", SUMPRODUCT('Grain Sorghum'!$E$1:$N$1,'Grain Sorghum'!$E136:$N136),""))))</f>
        <v>3.3808116963157406</v>
      </c>
      <c r="D48" s="11">
        <f>IF($F$1="Corn",SUMPRODUCT(Corn!$E$1:$N$1,Corn!$E137:$N137),IF($F$1="Soybeans", SUMPRODUCT(Soybeans!$E$1:$N$1,Soybeans!$E137:$N137),IF($F$1="Wheat", SUMPRODUCT(Wheat!$E$1:$N$1,Wheat!$E137:$N137),IF($F$1="Grain Sorghum", SUMPRODUCT('Grain Sorghum'!$E$1:$N$1,'Grain Sorghum'!$E137:$N137),""))))</f>
        <v>3.497094838167059</v>
      </c>
      <c r="E48" s="11">
        <f>IF($F$1="Corn",SUMPRODUCT(Corn!$E$1:$N$1,Corn!$E138:$N138),IF($F$1="Soybeans", SUMPRODUCT(Soybeans!$E$1:$N$1,Soybeans!$E138:$N138),IF($F$1="Wheat", SUMPRODUCT(Wheat!$E$1:$N$1,Wheat!$E138:$N138),IF($F$1="Grain Sorghum", SUMPRODUCT('Grain Sorghum'!$E$1:$N$1,'Grain Sorghum'!$E138:$N138),""))))</f>
        <v>3.4937214270659855</v>
      </c>
      <c r="F48" s="11">
        <f>IF($F$1="Corn",SUMPRODUCT(Corn!$E$1:$N$1,Corn!$E139:$N139),IF($F$1="Soybeans", SUMPRODUCT(Soybeans!$E$1:$N$1,Soybeans!$E139:$N139),IF($F$1="Wheat", SUMPRODUCT(Wheat!$E$1:$N$1,Wheat!$E139:$N139),IF($F$1="Grain Sorghum", SUMPRODUCT('Grain Sorghum'!$E$1:$N$1,'Grain Sorghum'!$E139:$N139),""))))</f>
        <v>3.3052058573283958</v>
      </c>
      <c r="G48" s="11">
        <f>IF($F$1="Corn",SUMPRODUCT(Corn!$E$1:$N$1,Corn!$E140:$N140),IF($F$1="Soybeans", SUMPRODUCT(Soybeans!$E$1:$N$1,Soybeans!$E140:$N140),IF($F$1="Wheat", SUMPRODUCT(Wheat!$E$1:$N$1,Wheat!$E140:$N140),IF($F$1="Grain Sorghum", SUMPRODUCT('Grain Sorghum'!$E$1:$N$1,'Grain Sorghum'!$E140:$N140),""))))</f>
        <v>3.1874690376937207</v>
      </c>
      <c r="H48" s="11">
        <f>IF($F$1="Corn",SUMPRODUCT(Corn!$E$1:$N$1,Corn!$E141:$N141),IF($F$1="Soybeans", SUMPRODUCT(Soybeans!$E$1:$N$1,Soybeans!$E141:$N141),IF($F$1="Wheat", SUMPRODUCT(Wheat!$E$1:$N$1,Wheat!$E141:$N141),IF($F$1="Grain Sorghum", SUMPRODUCT('Grain Sorghum'!$E$1:$N$1,'Grain Sorghum'!$E141:$N141),""))))</f>
        <v>3.226696255544204</v>
      </c>
      <c r="I48" s="11">
        <f>IF($F$1="Corn",SUMPRODUCT(Corn!$E$1:$N$1,Corn!$E142:$N142),IF($F$1="Soybeans", SUMPRODUCT(Soybeans!$E$1:$N$1,Soybeans!$E142:$N142),IF($F$1="Wheat", SUMPRODUCT(Wheat!$E$1:$N$1,Wheat!$E142:$N142),IF($F$1="Grain Sorghum", SUMPRODUCT('Grain Sorghum'!$E$1:$N$1,'Grain Sorghum'!$E142:$N142),""))))</f>
        <v>3.1736461489017191</v>
      </c>
      <c r="J48" s="11">
        <f>IF($F$1="Corn",SUMPRODUCT(Corn!$E$1:$N$1,Corn!$E143:$N143),IF($F$1="Soybeans", SUMPRODUCT(Soybeans!$E$1:$N$1,Soybeans!$E143:$N143),IF($F$1="Wheat", SUMPRODUCT(Wheat!$E$1:$N$1,Wheat!$E143:$N143),IF($F$1="Grain Sorghum", SUMPRODUCT('Grain Sorghum'!$E$1:$N$1,'Grain Sorghum'!$E143:$N143),""))))</f>
        <v>3.2367651598020033</v>
      </c>
      <c r="K48" s="11">
        <f>IF($F$1="Corn",SUMPRODUCT(Corn!$E$1:$N$1,Corn!$E144:$N144),IF($F$1="Soybeans", SUMPRODUCT(Soybeans!$E$1:$N$1,Soybeans!$E144:$N144),IF($F$1="Wheat", SUMPRODUCT(Wheat!$E$1:$N$1,Wheat!$E144:$N144),IF($F$1="Grain Sorghum", SUMPRODUCT('Grain Sorghum'!$E$1:$N$1,'Grain Sorghum'!$E144:$N144),""))))</f>
        <v>3.0416080119117859</v>
      </c>
      <c r="L48" s="11">
        <f>IF($F$1="Corn",SUMPRODUCT(Corn!$E$1:$N$1,Corn!$E145:$N145),IF($F$1="Soybeans", SUMPRODUCT(Soybeans!$E$1:$N$1,Soybeans!$E145:$N145),IF($F$1="Wheat", SUMPRODUCT(Wheat!$E$1:$N$1,Wheat!$E145:$N145),IF($F$1="Grain Sorghum", SUMPRODUCT('Grain Sorghum'!$E$1:$N$1,'Grain Sorghum'!$E145:$N145),""))))</f>
        <v>3.3263071935161266</v>
      </c>
      <c r="M48" s="11">
        <f>IF($F$1="Corn",SUMPRODUCT(Corn!$E$1:$N$1,Corn!$E146:$N146),IF($F$1="Soybeans", SUMPRODUCT(Soybeans!$E$1:$N$1,Soybeans!$E146:$N146),IF($F$1="Wheat", SUMPRODUCT(Wheat!$E$1:$N$1,Wheat!$E146:$N146),IF($F$1="Grain Sorghum", SUMPRODUCT('Grain Sorghum'!$E$1:$N$1,'Grain Sorghum'!$E146:$N146),""))))</f>
        <v>3.5759145892694244</v>
      </c>
      <c r="N48" s="11">
        <f t="shared" si="7"/>
        <v>3.2760952772415686</v>
      </c>
      <c r="O48" s="11">
        <f t="shared" si="8"/>
        <v>2.8679031113826619</v>
      </c>
      <c r="P48" s="11">
        <f t="shared" si="9"/>
        <v>3.5759145892694244</v>
      </c>
      <c r="Q48" s="11">
        <f t="shared" si="10"/>
        <v>0.70801147788676255</v>
      </c>
      <c r="R48" s="12">
        <v>0</v>
      </c>
      <c r="S48" s="12">
        <v>1</v>
      </c>
      <c r="T48" s="12">
        <v>1</v>
      </c>
    </row>
    <row r="49" spans="1:20" x14ac:dyDescent="0.25">
      <c r="A49" t="s">
        <v>38</v>
      </c>
      <c r="B49" s="11">
        <f>IF($F$1="Corn",SUMPRODUCT(Corn!$E$1:$N$1,Corn!$E147:$N147),IF($F$1="Soybeans", SUMPRODUCT(Soybeans!$E$1:$N$1,Soybeans!$E147:$N147),IF($F$1="Wheat", SUMPRODUCT(Wheat!$E$1:$N$1,Wheat!$E147:$N147),IF($F$1="Grain Sorghum", SUMPRODUCT('Grain Sorghum'!$E$1:$N$1,'Grain Sorghum'!$E147:$N147),""))))</f>
        <v>4.2665458156255669</v>
      </c>
      <c r="C49" s="11">
        <f>IF($F$1="Corn",SUMPRODUCT(Corn!$E$1:$N$1,Corn!$E148:$N148),IF($F$1="Soybeans", SUMPRODUCT(Soybeans!$E$1:$N$1,Soybeans!$E148:$N148),IF($F$1="Wheat", SUMPRODUCT(Wheat!$E$1:$N$1,Wheat!$E148:$N148),IF($F$1="Grain Sorghum", SUMPRODUCT('Grain Sorghum'!$E$1:$N$1,'Grain Sorghum'!$E148:$N148),""))))</f>
        <v>4.9379296954849279</v>
      </c>
      <c r="D49" s="11">
        <f>IF($F$1="Corn",SUMPRODUCT(Corn!$E$1:$N$1,Corn!$E149:$N149),IF($F$1="Soybeans", SUMPRODUCT(Soybeans!$E$1:$N$1,Soybeans!$E149:$N149),IF($F$1="Wheat", SUMPRODUCT(Wheat!$E$1:$N$1,Wheat!$E149:$N149),IF($F$1="Grain Sorghum", SUMPRODUCT('Grain Sorghum'!$E$1:$N$1,'Grain Sorghum'!$E149:$N149),""))))</f>
        <v>5.0120767513731534</v>
      </c>
      <c r="E49" s="11">
        <f>IF($F$1="Corn",SUMPRODUCT(Corn!$E$1:$N$1,Corn!$E150:$N150),IF($F$1="Soybeans", SUMPRODUCT(Soybeans!$E$1:$N$1,Soybeans!$E150:$N150),IF($F$1="Wheat", SUMPRODUCT(Wheat!$E$1:$N$1,Wheat!$E150:$N150),IF($F$1="Grain Sorghum", SUMPRODUCT('Grain Sorghum'!$E$1:$N$1,'Grain Sorghum'!$E150:$N150),""))))</f>
        <v>5.3567643413031352</v>
      </c>
      <c r="F49" s="11">
        <f>IF($F$1="Corn",SUMPRODUCT(Corn!$E$1:$N$1,Corn!$E151:$N151),IF($F$1="Soybeans", SUMPRODUCT(Soybeans!$E$1:$N$1,Soybeans!$E151:$N151),IF($F$1="Wheat", SUMPRODUCT(Wheat!$E$1:$N$1,Wheat!$E151:$N151),IF($F$1="Grain Sorghum", SUMPRODUCT('Grain Sorghum'!$E$1:$N$1,'Grain Sorghum'!$E151:$N151),""))))</f>
        <v>5.8551832057137529</v>
      </c>
      <c r="G49" s="11">
        <f>IF($F$1="Corn",SUMPRODUCT(Corn!$E$1:$N$1,Corn!$E152:$N152),IF($F$1="Soybeans", SUMPRODUCT(Soybeans!$E$1:$N$1,Soybeans!$E152:$N152),IF($F$1="Wheat", SUMPRODUCT(Wheat!$E$1:$N$1,Wheat!$E152:$N152),IF($F$1="Grain Sorghum", SUMPRODUCT('Grain Sorghum'!$E$1:$N$1,'Grain Sorghum'!$E152:$N152),""))))</f>
        <v>6.3409382353112678</v>
      </c>
      <c r="H49" s="11">
        <f>IF($F$1="Corn",SUMPRODUCT(Corn!$E$1:$N$1,Corn!$E153:$N153),IF($F$1="Soybeans", SUMPRODUCT(Soybeans!$E$1:$N$1,Soybeans!$E153:$N153),IF($F$1="Wheat", SUMPRODUCT(Wheat!$E$1:$N$1,Wheat!$E153:$N153),IF($F$1="Grain Sorghum", SUMPRODUCT('Grain Sorghum'!$E$1:$N$1,'Grain Sorghum'!$E153:$N153),""))))</f>
        <v>6.1800367509523051</v>
      </c>
      <c r="I49" s="11">
        <f>IF($F$1="Corn",SUMPRODUCT(Corn!$E$1:$N$1,Corn!$E154:$N154),IF($F$1="Soybeans", SUMPRODUCT(Soybeans!$E$1:$N$1,Soybeans!$E154:$N154),IF($F$1="Wheat", SUMPRODUCT(Wheat!$E$1:$N$1,Wheat!$E154:$N154),IF($F$1="Grain Sorghum", SUMPRODUCT('Grain Sorghum'!$E$1:$N$1,'Grain Sorghum'!$E154:$N154),""))))</f>
        <v>6.8817484722547002</v>
      </c>
      <c r="J49" s="11">
        <f>IF($F$1="Corn",SUMPRODUCT(Corn!$E$1:$N$1,Corn!$E155:$N155),IF($F$1="Soybeans", SUMPRODUCT(Soybeans!$E$1:$N$1,Soybeans!$E155:$N155),IF($F$1="Wheat", SUMPRODUCT(Wheat!$E$1:$N$1,Wheat!$E155:$N155),IF($F$1="Grain Sorghum", SUMPRODUCT('Grain Sorghum'!$E$1:$N$1,'Grain Sorghum'!$E155:$N155),""))))</f>
        <v>6.731151184117163</v>
      </c>
      <c r="K49" s="11">
        <f>IF($F$1="Corn",SUMPRODUCT(Corn!$E$1:$N$1,Corn!$E156:$N156),IF($F$1="Soybeans", SUMPRODUCT(Soybeans!$E$1:$N$1,Soybeans!$E156:$N156),IF($F$1="Wheat", SUMPRODUCT(Wheat!$E$1:$N$1,Wheat!$E156:$N156),IF($F$1="Grain Sorghum", SUMPRODUCT('Grain Sorghum'!$E$1:$N$1,'Grain Sorghum'!$E156:$N156),""))))</f>
        <v>6.9419316857497888</v>
      </c>
      <c r="L49" s="11">
        <f>IF($F$1="Corn",SUMPRODUCT(Corn!$E$1:$N$1,Corn!$E157:$N157),IF($F$1="Soybeans", SUMPRODUCT(Soybeans!$E$1:$N$1,Soybeans!$E157:$N157),IF($F$1="Wheat", SUMPRODUCT(Wheat!$E$1:$N$1,Wheat!$E157:$N157),IF($F$1="Grain Sorghum", SUMPRODUCT('Grain Sorghum'!$E$1:$N$1,'Grain Sorghum'!$E157:$N157),""))))</f>
        <v>6.7823012323554499</v>
      </c>
      <c r="M49" s="11">
        <f>IF($F$1="Corn",SUMPRODUCT(Corn!$E$1:$N$1,Corn!$E158:$N158),IF($F$1="Soybeans", SUMPRODUCT(Soybeans!$E$1:$N$1,Soybeans!$E158:$N158),IF($F$1="Wheat", SUMPRODUCT(Wheat!$E$1:$N$1,Wheat!$E158:$N158),IF($F$1="Grain Sorghum", SUMPRODUCT('Grain Sorghum'!$E$1:$N$1,'Grain Sorghum'!$E158:$N158),""))))</f>
        <v>7.2207338705692052</v>
      </c>
      <c r="N49" s="11">
        <f t="shared" si="7"/>
        <v>6.0422784367342004</v>
      </c>
      <c r="O49" s="11">
        <f t="shared" si="8"/>
        <v>4.2665458156255669</v>
      </c>
      <c r="P49" s="11">
        <f t="shared" si="9"/>
        <v>7.2207338705692052</v>
      </c>
      <c r="Q49" s="11">
        <f t="shared" si="10"/>
        <v>2.9541880549436383</v>
      </c>
      <c r="R49" s="12">
        <v>0</v>
      </c>
      <c r="S49" s="12">
        <v>1</v>
      </c>
      <c r="T49" s="12">
        <v>1</v>
      </c>
    </row>
    <row r="50" spans="1:20" x14ac:dyDescent="0.25">
      <c r="A50" t="s">
        <v>40</v>
      </c>
      <c r="B50" s="11">
        <f>IF($F$1="Corn",SUMPRODUCT(Corn!$E$1:$N$1,Corn!$E159:$N159),IF($F$1="Soybeans", SUMPRODUCT(Soybeans!$E$1:$N$1,Soybeans!$E159:$N159),IF($F$1="Wheat", SUMPRODUCT(Wheat!$E$1:$N$1,Wheat!$E159:$N159),IF($F$1="Grain Sorghum", SUMPRODUCT('Grain Sorghum'!$E$1:$N$1,'Grain Sorghum'!$E159:$N159),""))))</f>
        <v>6.8017325232214958</v>
      </c>
      <c r="C50" s="11">
        <f>IF($F$1="Corn",SUMPRODUCT(Corn!$E$1:$N$1,Corn!$E160:$N160),IF($F$1="Soybeans", SUMPRODUCT(Soybeans!$E$1:$N$1,Soybeans!$E160:$N160),IF($F$1="Wheat", SUMPRODUCT(Wheat!$E$1:$N$1,Wheat!$E160:$N160),IF($F$1="Grain Sorghum", SUMPRODUCT('Grain Sorghum'!$E$1:$N$1,'Grain Sorghum'!$E160:$N160),""))))</f>
        <v>6.275543938122035</v>
      </c>
      <c r="D50" s="11">
        <f>IF($F$1="Corn",SUMPRODUCT(Corn!$E$1:$N$1,Corn!$E161:$N161),IF($F$1="Soybeans", SUMPRODUCT(Soybeans!$E$1:$N$1,Soybeans!$E161:$N161),IF($F$1="Wheat", SUMPRODUCT(Wheat!$E$1:$N$1,Wheat!$E161:$N161),IF($F$1="Grain Sorghum", SUMPRODUCT('Grain Sorghum'!$E$1:$N$1,'Grain Sorghum'!$E161:$N161),""))))</f>
        <v>6.3215924044261458</v>
      </c>
      <c r="E50" s="11">
        <f>IF($F$1="Corn",SUMPRODUCT(Corn!$E$1:$N$1,Corn!$E162:$N162),IF($F$1="Soybeans", SUMPRODUCT(Soybeans!$E$1:$N$1,Soybeans!$E162:$N162),IF($F$1="Wheat", SUMPRODUCT(Wheat!$E$1:$N$1,Wheat!$E162:$N162),IF($F$1="Grain Sorghum", SUMPRODUCT('Grain Sorghum'!$E$1:$N$1,'Grain Sorghum'!$E162:$N162),""))))</f>
        <v>6.0502923289614339</v>
      </c>
      <c r="F50" s="11">
        <f>IF($F$1="Corn",SUMPRODUCT(Corn!$E$1:$N$1,Corn!$E163:$N163),IF($F$1="Soybeans", SUMPRODUCT(Soybeans!$E$1:$N$1,Soybeans!$E163:$N163),IF($F$1="Wheat", SUMPRODUCT(Wheat!$E$1:$N$1,Wheat!$E163:$N163),IF($F$1="Grain Sorghum", SUMPRODUCT('Grain Sorghum'!$E$1:$N$1,'Grain Sorghum'!$E163:$N163),""))))</f>
        <v>6.1824404801641188</v>
      </c>
      <c r="G50" s="11">
        <f>IF($F$1="Corn",SUMPRODUCT(Corn!$E$1:$N$1,Corn!$E164:$N164),IF($F$1="Soybeans", SUMPRODUCT(Soybeans!$E$1:$N$1,Soybeans!$E164:$N164),IF($F$1="Wheat", SUMPRODUCT(Wheat!$E$1:$N$1,Wheat!$E164:$N164),IF($F$1="Grain Sorghum", SUMPRODUCT('Grain Sorghum'!$E$1:$N$1,'Grain Sorghum'!$E164:$N164),""))))</f>
        <v>6.3675018390428484</v>
      </c>
      <c r="H50" s="11">
        <f>IF($F$1="Corn",SUMPRODUCT(Corn!$E$1:$N$1,Corn!$E165:$N165),IF($F$1="Soybeans", SUMPRODUCT(Soybeans!$E$1:$N$1,Soybeans!$E165:$N165),IF($F$1="Wheat", SUMPRODUCT(Wheat!$E$1:$N$1,Wheat!$E165:$N165),IF($F$1="Grain Sorghum", SUMPRODUCT('Grain Sorghum'!$E$1:$N$1,'Grain Sorghum'!$E165:$N165),""))))</f>
        <v>6.2954545349746081</v>
      </c>
      <c r="I50" s="11">
        <f>IF($F$1="Corn",SUMPRODUCT(Corn!$E$1:$N$1,Corn!$E166:$N166),IF($F$1="Soybeans", SUMPRODUCT(Soybeans!$E$1:$N$1,Soybeans!$E166:$N166),IF($F$1="Wheat", SUMPRODUCT(Wheat!$E$1:$N$1,Wheat!$E166:$N166),IF($F$1="Grain Sorghum", SUMPRODUCT('Grain Sorghum'!$E$1:$N$1,'Grain Sorghum'!$E166:$N166),""))))</f>
        <v>6.1590467930260946</v>
      </c>
      <c r="J50" s="11">
        <f>IF($F$1="Corn",SUMPRODUCT(Corn!$E$1:$N$1,Corn!$E167:$N167),IF($F$1="Soybeans", SUMPRODUCT(Soybeans!$E$1:$N$1,Soybeans!$E167:$N167),IF($F$1="Wheat", SUMPRODUCT(Wheat!$E$1:$N$1,Wheat!$E167:$N167),IF($F$1="Grain Sorghum", SUMPRODUCT('Grain Sorghum'!$E$1:$N$1,'Grain Sorghum'!$E167:$N167),""))))</f>
        <v>6.0146616473233792</v>
      </c>
      <c r="K50" s="11">
        <f>IF($F$1="Corn",SUMPRODUCT(Corn!$E$1:$N$1,Corn!$E168:$N168),IF($F$1="Soybeans", SUMPRODUCT(Soybeans!$E$1:$N$1,Soybeans!$E168:$N168),IF($F$1="Wheat", SUMPRODUCT(Wheat!$E$1:$N$1,Wheat!$E168:$N168),IF($F$1="Grain Sorghum", SUMPRODUCT('Grain Sorghum'!$E$1:$N$1,'Grain Sorghum'!$E168:$N168),""))))</f>
        <v>6.1813589064501722</v>
      </c>
      <c r="L50" s="11">
        <f>IF($F$1="Corn",SUMPRODUCT(Corn!$E$1:$N$1,Corn!$E169:$N169),IF($F$1="Soybeans", SUMPRODUCT(Soybeans!$E$1:$N$1,Soybeans!$E169:$N169),IF($F$1="Wheat", SUMPRODUCT(Wheat!$E$1:$N$1,Wheat!$E169:$N169),IF($F$1="Grain Sorghum", SUMPRODUCT('Grain Sorghum'!$E$1:$N$1,'Grain Sorghum'!$E169:$N169),""))))</f>
        <v>7.5286395135441984</v>
      </c>
      <c r="M50" s="11">
        <f>IF($F$1="Corn",SUMPRODUCT(Corn!$E$1:$N$1,Corn!$E170:$N170),IF($F$1="Soybeans", SUMPRODUCT(Soybeans!$E$1:$N$1,Soybeans!$E170:$N170),IF($F$1="Wheat", SUMPRODUCT(Wheat!$E$1:$N$1,Wheat!$E170:$N170),IF($F$1="Grain Sorghum", SUMPRODUCT('Grain Sorghum'!$E$1:$N$1,'Grain Sorghum'!$E170:$N170),""))))</f>
        <v>7.9679390319175694</v>
      </c>
      <c r="N50" s="11">
        <f t="shared" si="7"/>
        <v>6.5121836617645075</v>
      </c>
      <c r="O50" s="11">
        <f t="shared" si="8"/>
        <v>6.0146616473233792</v>
      </c>
      <c r="P50" s="11">
        <f t="shared" si="9"/>
        <v>7.9679390319175694</v>
      </c>
      <c r="Q50" s="11">
        <f t="shared" si="10"/>
        <v>1.9532773845941902</v>
      </c>
      <c r="R50" s="12">
        <v>0</v>
      </c>
      <c r="S50" s="12">
        <v>1</v>
      </c>
      <c r="T50" s="12">
        <v>1</v>
      </c>
    </row>
    <row r="51" spans="1:20" x14ac:dyDescent="0.25">
      <c r="A51" t="s">
        <v>42</v>
      </c>
      <c r="B51" s="11">
        <f>IF($F$1="Corn",SUMPRODUCT(Corn!$E$1:$N$1,Corn!$E171:$N171),IF($F$1="Soybeans", SUMPRODUCT(Soybeans!$E$1:$N$1,Soybeans!$E171:$N171),IF($F$1="Wheat", SUMPRODUCT(Wheat!$E$1:$N$1,Wheat!$E171:$N171),IF($F$1="Grain Sorghum", SUMPRODUCT('Grain Sorghum'!$E$1:$N$1,'Grain Sorghum'!$E171:$N171),""))))</f>
        <v>7.469515722691253</v>
      </c>
      <c r="C51" s="11">
        <f>IF($F$1="Corn",SUMPRODUCT(Corn!$E$1:$N$1,Corn!$E172:$N172),IF($F$1="Soybeans", SUMPRODUCT(Soybeans!$E$1:$N$1,Soybeans!$E172:$N172),IF($F$1="Wheat", SUMPRODUCT(Wheat!$E$1:$N$1,Wheat!$E172:$N172),IF($F$1="Grain Sorghum", SUMPRODUCT('Grain Sorghum'!$E$1:$N$1,'Grain Sorghum'!$E172:$N172),""))))</f>
        <v>7.4116822577711208</v>
      </c>
      <c r="D51" s="11">
        <f>IF($F$1="Corn",SUMPRODUCT(Corn!$E$1:$N$1,Corn!$E173:$N173),IF($F$1="Soybeans", SUMPRODUCT(Soybeans!$E$1:$N$1,Soybeans!$E173:$N173),IF($F$1="Wheat", SUMPRODUCT(Wheat!$E$1:$N$1,Wheat!$E173:$N173),IF($F$1="Grain Sorghum", SUMPRODUCT('Grain Sorghum'!$E$1:$N$1,'Grain Sorghum'!$E173:$N173),""))))</f>
        <v>7.3772489129195566</v>
      </c>
      <c r="E51" s="11">
        <f>IF($F$1="Corn",SUMPRODUCT(Corn!$E$1:$N$1,Corn!$E174:$N174),IF($F$1="Soybeans", SUMPRODUCT(Soybeans!$E$1:$N$1,Soybeans!$E174:$N174),IF($F$1="Wheat", SUMPRODUCT(Wheat!$E$1:$N$1,Wheat!$E174:$N174),IF($F$1="Grain Sorghum", SUMPRODUCT('Grain Sorghum'!$E$1:$N$1,'Grain Sorghum'!$E174:$N174),""))))</f>
        <v>7.1761349084275139</v>
      </c>
      <c r="F51" s="11">
        <f>IF($F$1="Corn",SUMPRODUCT(Corn!$E$1:$N$1,Corn!$E175:$N175),IF($F$1="Soybeans", SUMPRODUCT(Soybeans!$E$1:$N$1,Soybeans!$E175:$N175),IF($F$1="Wheat", SUMPRODUCT(Wheat!$E$1:$N$1,Wheat!$E175:$N175),IF($F$1="Grain Sorghum", SUMPRODUCT('Grain Sorghum'!$E$1:$N$1,'Grain Sorghum'!$E175:$N175),""))))</f>
        <v>7.1829856517904203</v>
      </c>
      <c r="G51" s="11">
        <f>IF($F$1="Corn",SUMPRODUCT(Corn!$E$1:$N$1,Corn!$E176:$N176),IF($F$1="Soybeans", SUMPRODUCT(Soybeans!$E$1:$N$1,Soybeans!$E176:$N176),IF($F$1="Wheat", SUMPRODUCT(Wheat!$E$1:$N$1,Wheat!$E176:$N176),IF($F$1="Grain Sorghum", SUMPRODUCT('Grain Sorghum'!$E$1:$N$1,'Grain Sorghum'!$E176:$N176),""))))</f>
        <v>7.1123585501787865</v>
      </c>
      <c r="H51" s="11">
        <f>IF($F$1="Corn",SUMPRODUCT(Corn!$E$1:$N$1,Corn!$E177:$N177),IF($F$1="Soybeans", SUMPRODUCT(Soybeans!$E$1:$N$1,Soybeans!$E177:$N177),IF($F$1="Wheat", SUMPRODUCT(Wheat!$E$1:$N$1,Wheat!$E177:$N177),IF($F$1="Grain Sorghum", SUMPRODUCT('Grain Sorghum'!$E$1:$N$1,'Grain Sorghum'!$E177:$N177),""))))</f>
        <v>7.3054913778797834</v>
      </c>
      <c r="I51" s="11">
        <f>IF($F$1="Corn",SUMPRODUCT(Corn!$E$1:$N$1,Corn!$E178:$N178),IF($F$1="Soybeans", SUMPRODUCT(Soybeans!$E$1:$N$1,Soybeans!$E178:$N178),IF($F$1="Wheat", SUMPRODUCT(Wheat!$E$1:$N$1,Wheat!$E178:$N178),IF($F$1="Grain Sorghum", SUMPRODUCT('Grain Sorghum'!$E$1:$N$1,'Grain Sorghum'!$E178:$N178),""))))</f>
        <v>6.5746781538533599</v>
      </c>
      <c r="J51" s="11">
        <f>IF($F$1="Corn",SUMPRODUCT(Corn!$E$1:$N$1,Corn!$E179:$N179),IF($F$1="Soybeans", SUMPRODUCT(Soybeans!$E$1:$N$1,Soybeans!$E179:$N179),IF($F$1="Wheat", SUMPRODUCT(Wheat!$E$1:$N$1,Wheat!$E179:$N179),IF($F$1="Grain Sorghum", SUMPRODUCT('Grain Sorghum'!$E$1:$N$1,'Grain Sorghum'!$E179:$N179),""))))</f>
        <v>6.816100540727672</v>
      </c>
      <c r="K51" s="11">
        <f>IF($F$1="Corn",SUMPRODUCT(Corn!$E$1:$N$1,Corn!$E180:$N180),IF($F$1="Soybeans", SUMPRODUCT(Soybeans!$E$1:$N$1,Soybeans!$E180:$N180),IF($F$1="Wheat", SUMPRODUCT(Wheat!$E$1:$N$1,Wheat!$E180:$N180),IF($F$1="Grain Sorghum", SUMPRODUCT('Grain Sorghum'!$E$1:$N$1,'Grain Sorghum'!$E180:$N180),""))))</f>
        <v>7.0392775349660752</v>
      </c>
      <c r="L51" s="11">
        <f>IF($F$1="Corn",SUMPRODUCT(Corn!$E$1:$N$1,Corn!$E181:$N181),IF($F$1="Soybeans", SUMPRODUCT(Soybeans!$E$1:$N$1,Soybeans!$E181:$N181),IF($F$1="Wheat", SUMPRODUCT(Wheat!$E$1:$N$1,Wheat!$E181:$N181),IF($F$1="Grain Sorghum", SUMPRODUCT('Grain Sorghum'!$E$1:$N$1,'Grain Sorghum'!$E181:$N181),""))))</f>
        <v>6.6190494639796116</v>
      </c>
      <c r="M51" s="11">
        <f>IF($F$1="Corn",SUMPRODUCT(Corn!$E$1:$N$1,Corn!$E182:$N182),IF($F$1="Soybeans", SUMPRODUCT(Soybeans!$E$1:$N$1,Soybeans!$E182:$N182),IF($F$1="Wheat", SUMPRODUCT(Wheat!$E$1:$N$1,Wheat!$E182:$N182),IF($F$1="Grain Sorghum", SUMPRODUCT('Grain Sorghum'!$E$1:$N$1,'Grain Sorghum'!$E182:$N182),""))))</f>
        <v>5.9689958548644766</v>
      </c>
      <c r="N51" s="11">
        <f t="shared" si="7"/>
        <v>7.0044599108374683</v>
      </c>
      <c r="O51" s="11">
        <f t="shared" si="8"/>
        <v>5.9689958548644766</v>
      </c>
      <c r="P51" s="11">
        <f t="shared" si="9"/>
        <v>7.469515722691253</v>
      </c>
      <c r="Q51" s="11">
        <f t="shared" si="10"/>
        <v>1.5005198678267764</v>
      </c>
      <c r="R51" s="12">
        <v>0</v>
      </c>
      <c r="S51" s="12">
        <v>1</v>
      </c>
      <c r="T51" s="12">
        <v>1</v>
      </c>
    </row>
    <row r="52" spans="1:20" x14ac:dyDescent="0.25">
      <c r="A52" t="s">
        <v>44</v>
      </c>
      <c r="B52" s="11">
        <f>IF($F$1="Corn",SUMPRODUCT(Corn!$E$1:$N$1,Corn!$E183:$N183),IF($F$1="Soybeans", SUMPRODUCT(Soybeans!$E$1:$N$1,Soybeans!$E183:$N183),IF($F$1="Wheat", SUMPRODUCT(Wheat!$E$1:$N$1,Wheat!$E183:$N183),IF($F$1="Grain Sorghum", SUMPRODUCT('Grain Sorghum'!$E$1:$N$1,'Grain Sorghum'!$E183:$N183),""))))</f>
        <v>4.8469152072906496</v>
      </c>
      <c r="C52" s="11">
        <f>IF($F$1="Corn",SUMPRODUCT(Corn!$E$1:$N$1,Corn!$E184:$N184),IF($F$1="Soybeans", SUMPRODUCT(Soybeans!$E$1:$N$1,Soybeans!$E184:$N184),IF($F$1="Wheat", SUMPRODUCT(Wheat!$E$1:$N$1,Wheat!$E184:$N184),IF($F$1="Grain Sorghum", SUMPRODUCT('Grain Sorghum'!$E$1:$N$1,'Grain Sorghum'!$E184:$N184),""))))</f>
        <v>4.23899505362811</v>
      </c>
      <c r="D52" s="11">
        <f>IF($F$1="Corn",SUMPRODUCT(Corn!$E$1:$N$1,Corn!$E185:$N185),IF($F$1="Soybeans", SUMPRODUCT(Soybeans!$E$1:$N$1,Soybeans!$E185:$N185),IF($F$1="Wheat", SUMPRODUCT(Wheat!$E$1:$N$1,Wheat!$E185:$N185),IF($F$1="Grain Sorghum", SUMPRODUCT('Grain Sorghum'!$E$1:$N$1,'Grain Sorghum'!$E185:$N185),""))))</f>
        <v>4.0864742098413638</v>
      </c>
      <c r="E52" s="11">
        <f>IF($F$1="Corn",SUMPRODUCT(Corn!$E$1:$N$1,Corn!$E186:$N186),IF($F$1="Soybeans", SUMPRODUCT(Soybeans!$E$1:$N$1,Soybeans!$E186:$N186),IF($F$1="Wheat", SUMPRODUCT(Wheat!$E$1:$N$1,Wheat!$E186:$N186),IF($F$1="Grain Sorghum", SUMPRODUCT('Grain Sorghum'!$E$1:$N$1,'Grain Sorghum'!$E186:$N186),""))))</f>
        <v>4.1243933949838665</v>
      </c>
      <c r="F52" s="11">
        <f>IF($F$1="Corn",SUMPRODUCT(Corn!$E$1:$N$1,Corn!$E187:$N187),IF($F$1="Soybeans", SUMPRODUCT(Soybeans!$E$1:$N$1,Soybeans!$E187:$N187),IF($F$1="Wheat", SUMPRODUCT(Wheat!$E$1:$N$1,Wheat!$E187:$N187),IF($F$1="Grain Sorghum", SUMPRODUCT('Grain Sorghum'!$E$1:$N$1,'Grain Sorghum'!$E187:$N187),""))))</f>
        <v>4.0860931598585051</v>
      </c>
      <c r="G52" s="11">
        <f>IF($F$1="Corn",SUMPRODUCT(Corn!$E$1:$N$1,Corn!$E188:$N188),IF($F$1="Soybeans", SUMPRODUCT(Soybeans!$E$1:$N$1,Soybeans!$E188:$N188),IF($F$1="Wheat", SUMPRODUCT(Wheat!$E$1:$N$1,Wheat!$E188:$N188),IF($F$1="Grain Sorghum", SUMPRODUCT('Grain Sorghum'!$E$1:$N$1,'Grain Sorghum'!$E188:$N188),""))))</f>
        <v>4.340624999035807</v>
      </c>
      <c r="H52" s="11">
        <f>IF($F$1="Corn",SUMPRODUCT(Corn!$E$1:$N$1,Corn!$E189:$N189),IF($F$1="Soybeans", SUMPRODUCT(Soybeans!$E$1:$N$1,Soybeans!$E189:$N189),IF($F$1="Wheat", SUMPRODUCT(Wheat!$E$1:$N$1,Wheat!$E189:$N189),IF($F$1="Grain Sorghum", SUMPRODUCT('Grain Sorghum'!$E$1:$N$1,'Grain Sorghum'!$E189:$N189),""))))</f>
        <v>4.6258812206458311</v>
      </c>
      <c r="I52" s="11">
        <f>IF($F$1="Corn",SUMPRODUCT(Corn!$E$1:$N$1,Corn!$E190:$N190),IF($F$1="Soybeans", SUMPRODUCT(Soybeans!$E$1:$N$1,Soybeans!$E190:$N190),IF($F$1="Wheat", SUMPRODUCT(Wheat!$E$1:$N$1,Wheat!$E190:$N190),IF($F$1="Grain Sorghum", SUMPRODUCT('Grain Sorghum'!$E$1:$N$1,'Grain Sorghum'!$E190:$N190),""))))</f>
        <v>4.7996288237786882</v>
      </c>
      <c r="J52" s="11">
        <f>IF($F$1="Corn",SUMPRODUCT(Corn!$E$1:$N$1,Corn!$E191:$N191),IF($F$1="Soybeans", SUMPRODUCT(Soybeans!$E$1:$N$1,Soybeans!$E191:$N191),IF($F$1="Wheat", SUMPRODUCT(Wheat!$E$1:$N$1,Wheat!$E191:$N191),IF($F$1="Grain Sorghum", SUMPRODUCT('Grain Sorghum'!$E$1:$N$1,'Grain Sorghum'!$E191:$N191),""))))</f>
        <v>4.6695159670228765</v>
      </c>
      <c r="K52" s="11">
        <f>IF($F$1="Corn",SUMPRODUCT(Corn!$E$1:$N$1,Corn!$E192:$N192),IF($F$1="Soybeans", SUMPRODUCT(Soybeans!$E$1:$N$1,Soybeans!$E192:$N192),IF($F$1="Wheat", SUMPRODUCT(Wheat!$E$1:$N$1,Wheat!$E192:$N192),IF($F$1="Grain Sorghum", SUMPRODUCT('Grain Sorghum'!$E$1:$N$1,'Grain Sorghum'!$E192:$N192),""))))</f>
        <v>4.3482841887145938</v>
      </c>
      <c r="L52" s="11">
        <f>IF($F$1="Corn",SUMPRODUCT(Corn!$E$1:$N$1,Corn!$E193:$N193),IF($F$1="Soybeans", SUMPRODUCT(Soybeans!$E$1:$N$1,Soybeans!$E193:$N193),IF($F$1="Wheat", SUMPRODUCT(Wheat!$E$1:$N$1,Wheat!$E193:$N193),IF($F$1="Grain Sorghum", SUMPRODUCT('Grain Sorghum'!$E$1:$N$1,'Grain Sorghum'!$E193:$N193),""))))</f>
        <v>3.7963769595922576</v>
      </c>
      <c r="M52" s="11">
        <f>IF($F$1="Corn",SUMPRODUCT(Corn!$E$1:$N$1,Corn!$E194:$N194),IF($F$1="Soybeans", SUMPRODUCT(Soybeans!$E$1:$N$1,Soybeans!$E194:$N194),IF($F$1="Wheat", SUMPRODUCT(Wheat!$E$1:$N$1,Wheat!$E194:$N194),IF($F$1="Grain Sorghum", SUMPRODUCT('Grain Sorghum'!$E$1:$N$1,'Grain Sorghum'!$E194:$N194),""))))</f>
        <v>3.5466344610039924</v>
      </c>
      <c r="N52" s="11">
        <f t="shared" si="7"/>
        <v>4.2924848037830445</v>
      </c>
      <c r="O52" s="11">
        <f t="shared" si="8"/>
        <v>3.5466344610039924</v>
      </c>
      <c r="P52" s="11">
        <f t="shared" si="9"/>
        <v>4.8469152072906496</v>
      </c>
      <c r="Q52" s="11">
        <f t="shared" si="10"/>
        <v>1.3002807462866572</v>
      </c>
      <c r="R52" s="12">
        <v>0</v>
      </c>
      <c r="S52" s="12">
        <v>1</v>
      </c>
      <c r="T52" s="12">
        <v>1</v>
      </c>
    </row>
    <row r="53" spans="1:20" x14ac:dyDescent="0.25">
      <c r="A53" t="s">
        <v>46</v>
      </c>
      <c r="B53" s="11">
        <f>IF($F$1="Corn",SUMPRODUCT(Corn!$E$1:$N$1,Corn!$E195:$N195),IF($F$1="Soybeans", SUMPRODUCT(Soybeans!$E$1:$N$1,Soybeans!$E195:$N195),IF($F$1="Wheat", SUMPRODUCT(Wheat!$E$1:$N$1,Wheat!$E195:$N195),IF($F$1="Grain Sorghum", SUMPRODUCT('Grain Sorghum'!$E$1:$N$1,'Grain Sorghum'!$E195:$N195),""))))</f>
        <v>3.1557739285975996</v>
      </c>
      <c r="C53" s="11">
        <f>IF($F$1="Corn",SUMPRODUCT(Corn!$E$1:$N$1,Corn!$E196:$N196),IF($F$1="Soybeans", SUMPRODUCT(Soybeans!$E$1:$N$1,Soybeans!$E196:$N196),IF($F$1="Wheat", SUMPRODUCT(Wheat!$E$1:$N$1,Wheat!$E196:$N196),IF($F$1="Grain Sorghum", SUMPRODUCT('Grain Sorghum'!$E$1:$N$1,'Grain Sorghum'!$E196:$N196),""))))</f>
        <v>3.2040310109308523</v>
      </c>
      <c r="D53" s="11">
        <f>IF($F$1="Corn",SUMPRODUCT(Corn!$E$1:$N$1,Corn!$E197:$N197),IF($F$1="Soybeans", SUMPRODUCT(Soybeans!$E$1:$N$1,Soybeans!$E197:$N197),IF($F$1="Wheat", SUMPRODUCT(Wheat!$E$1:$N$1,Wheat!$E197:$N197),IF($F$1="Grain Sorghum", SUMPRODUCT('Grain Sorghum'!$E$1:$N$1,'Grain Sorghum'!$E197:$N197),""))))</f>
        <v>3.4690194494726287</v>
      </c>
      <c r="E53" s="11">
        <f>IF($F$1="Corn",SUMPRODUCT(Corn!$E$1:$N$1,Corn!$E198:$N198),IF($F$1="Soybeans", SUMPRODUCT(Soybeans!$E$1:$N$1,Soybeans!$E198:$N198),IF($F$1="Wheat", SUMPRODUCT(Wheat!$E$1:$N$1,Wheat!$E198:$N198),IF($F$1="Grain Sorghum", SUMPRODUCT('Grain Sorghum'!$E$1:$N$1,'Grain Sorghum'!$E198:$N198),""))))</f>
        <v>3.719319060821066</v>
      </c>
      <c r="F53" s="11">
        <f>IF($F$1="Corn",SUMPRODUCT(Corn!$E$1:$N$1,Corn!$E199:$N199),IF($F$1="Soybeans", SUMPRODUCT(Soybeans!$E$1:$N$1,Soybeans!$E199:$N199),IF($F$1="Wheat", SUMPRODUCT(Wheat!$E$1:$N$1,Wheat!$E199:$N199),IF($F$1="Grain Sorghum", SUMPRODUCT('Grain Sorghum'!$E$1:$N$1,'Grain Sorghum'!$E199:$N199),""))))</f>
        <v>3.6124401489893594</v>
      </c>
      <c r="G53" s="11">
        <f>IF($F$1="Corn",SUMPRODUCT(Corn!$E$1:$N$1,Corn!$E200:$N200),IF($F$1="Soybeans", SUMPRODUCT(Soybeans!$E$1:$N$1,Soybeans!$E200:$N200),IF($F$1="Wheat", SUMPRODUCT(Wheat!$E$1:$N$1,Wheat!$E200:$N200),IF($F$1="Grain Sorghum", SUMPRODUCT('Grain Sorghum'!$E$1:$N$1,'Grain Sorghum'!$E200:$N200),""))))</f>
        <v>3.6458998400408058</v>
      </c>
      <c r="H53" s="11">
        <f>IF($F$1="Corn",SUMPRODUCT(Corn!$E$1:$N$1,Corn!$E201:$N201),IF($F$1="Soybeans", SUMPRODUCT(Soybeans!$E$1:$N$1,Soybeans!$E201:$N201),IF($F$1="Wheat", SUMPRODUCT(Wheat!$E$1:$N$1,Wheat!$E201:$N201),IF($F$1="Grain Sorghum", SUMPRODUCT('Grain Sorghum'!$E$1:$N$1,'Grain Sorghum'!$E201:$N201),""))))</f>
        <v>3.6874223376001058</v>
      </c>
      <c r="I53" s="11">
        <f>IF($F$1="Corn",SUMPRODUCT(Corn!$E$1:$N$1,Corn!$E202:$N202),IF($F$1="Soybeans", SUMPRODUCT(Soybeans!$E$1:$N$1,Soybeans!$E202:$N202),IF($F$1="Wheat", SUMPRODUCT(Wheat!$E$1:$N$1,Wheat!$E202:$N202),IF($F$1="Grain Sorghum", SUMPRODUCT('Grain Sorghum'!$E$1:$N$1,'Grain Sorghum'!$E202:$N202),""))))</f>
        <v>3.5955148927922878</v>
      </c>
      <c r="J53" s="11">
        <f>IF($F$1="Corn",SUMPRODUCT(Corn!$E$1:$N$1,Corn!$E203:$N203),IF($F$1="Soybeans", SUMPRODUCT(Soybeans!$E$1:$N$1,Soybeans!$E203:$N203),IF($F$1="Wheat", SUMPRODUCT(Wheat!$E$1:$N$1,Wheat!$E203:$N203),IF($F$1="Grain Sorghum", SUMPRODUCT('Grain Sorghum'!$E$1:$N$1,'Grain Sorghum'!$E203:$N203),""))))</f>
        <v>3.4654747262300432</v>
      </c>
      <c r="K53" s="11">
        <f>IF($F$1="Corn",SUMPRODUCT(Corn!$E$1:$N$1,Corn!$E204:$N204),IF($F$1="Soybeans", SUMPRODUCT(Soybeans!$E$1:$N$1,Soybeans!$E204:$N204),IF($F$1="Wheat", SUMPRODUCT(Wheat!$E$1:$N$1,Wheat!$E204:$N204),IF($F$1="Grain Sorghum", SUMPRODUCT('Grain Sorghum'!$E$1:$N$1,'Grain Sorghum'!$E204:$N204),""))))</f>
        <v>3.4853645470722401</v>
      </c>
      <c r="L53" s="11">
        <f>IF($F$1="Corn",SUMPRODUCT(Corn!$E$1:$N$1,Corn!$E205:$N205),IF($F$1="Soybeans", SUMPRODUCT(Soybeans!$E$1:$N$1,Soybeans!$E205:$N205),IF($F$1="Wheat", SUMPRODUCT(Wheat!$E$1:$N$1,Wheat!$E205:$N205),IF($F$1="Grain Sorghum", SUMPRODUCT('Grain Sorghum'!$E$1:$N$1,'Grain Sorghum'!$E205:$N205),""))))</f>
        <v>3.9847791982750036</v>
      </c>
      <c r="M53" s="11">
        <f>IF($F$1="Corn",SUMPRODUCT(Corn!$E$1:$N$1,Corn!$E206:$N206),IF($F$1="Soybeans", SUMPRODUCT(Soybeans!$E$1:$N$1,Soybeans!$E206:$N206),IF($F$1="Wheat", SUMPRODUCT(Wheat!$E$1:$N$1,Wheat!$E206:$N206),IF($F$1="Grain Sorghum", SUMPRODUCT('Grain Sorghum'!$E$1:$N$1,'Grain Sorghum'!$E206:$N206),""))))</f>
        <v>3.4230913298842873</v>
      </c>
      <c r="N53" s="11">
        <f t="shared" si="7"/>
        <v>3.5373442058921896</v>
      </c>
      <c r="O53" s="11">
        <f t="shared" si="8"/>
        <v>3.1557739285975996</v>
      </c>
      <c r="P53" s="11">
        <f t="shared" si="9"/>
        <v>3.9847791982750036</v>
      </c>
      <c r="Q53" s="11">
        <f>P53-O53</f>
        <v>0.82900526967740396</v>
      </c>
      <c r="R53" s="12">
        <v>1</v>
      </c>
      <c r="S53" s="12">
        <v>1</v>
      </c>
      <c r="T53" s="12">
        <v>1</v>
      </c>
    </row>
    <row r="54" spans="1:20" x14ac:dyDescent="0.25">
      <c r="A54" t="s">
        <v>267</v>
      </c>
      <c r="B54" s="11">
        <f>IF($F$1="Corn",SUMPRODUCT(Corn!$E$1:$N$1,Corn!$E207:$N207),IF($F$1="Soybeans",SUMPRODUCT(Soybeans!$E$1:$N$1,Soybeans!$E207:$N207),IF($F$1="Wheat",SUMPRODUCT(Wheat!$E$1:$N$1,Wheat!$E207:$N207),IF($F$1="Grain Sorghum",SUMPRODUCT('Grain Sorghum'!$E$1:$N$1,'Grain Sorghum'!$E207:$N207),""))))</f>
        <v>3.4700066901464512</v>
      </c>
      <c r="C54" s="11">
        <f>IF($F$1="Corn",SUMPRODUCT(Corn!$E$1:$N$1,Corn!$E208:$N208),IF($F$1="Soybeans",SUMPRODUCT(Soybeans!$E$1:$N$1,Soybeans!$E208:$N208),IF($F$1="Wheat",SUMPRODUCT(Wheat!$E$1:$N$1,Wheat!$E208:$N208),IF($F$1="Grain Sorghum",SUMPRODUCT('Grain Sorghum'!$E$1:$N$1,'Grain Sorghum'!$E208:$N208),""))))</f>
        <v>3.5395093991536148</v>
      </c>
      <c r="D54" s="11">
        <f>IF($F$1="Corn",SUMPRODUCT(Corn!$E$1:$N$1,Corn!$E209:$N209),IF($F$1="Soybeans",SUMPRODUCT(Soybeans!$E$1:$N$1,Soybeans!$E209:$N209),IF($F$1="Wheat",SUMPRODUCT(Wheat!$E$1:$N$1,Wheat!$E209:$N209),IF($F$1="Grain Sorghum",SUMPRODUCT('Grain Sorghum'!$E$1:$N$1,'Grain Sorghum'!$E209:$N209),""))))</f>
        <v>3.4124964248810032</v>
      </c>
      <c r="E54" s="11">
        <f>IF($F$1="Corn",SUMPRODUCT(Corn!$E$1:$N$1,Corn!$E210:$N210),IF($F$1="Soybeans",SUMPRODUCT(Soybeans!$E$1:$N$1,Soybeans!$E210:$N210),IF($F$1="Wheat",SUMPRODUCT(Wheat!$E$1:$N$1,Wheat!$E210:$N210),IF($F$1="Grain Sorghum",SUMPRODUCT('Grain Sorghum'!$E$1:$N$1,'Grain Sorghum'!$E210:$N210),""))))</f>
        <v>3.3509255441096233</v>
      </c>
      <c r="F54" s="11">
        <f>IF($F$1="Corn",SUMPRODUCT(Corn!$E$1:$N$1,Corn!$E211:$N211),IF($F$1="Soybeans",SUMPRODUCT(Soybeans!$E$1:$N$1,Soybeans!$E211:$N211),IF($F$1="Wheat",SUMPRODUCT(Wheat!$E$1:$N$1,Wheat!$E211:$N211),IF($F$1="Grain Sorghum",SUMPRODUCT('Grain Sorghum'!$E$1:$N$1,'Grain Sorghum'!$E211:$N211),""))))</f>
        <v>3.2924364336794572</v>
      </c>
      <c r="G54" s="11">
        <f>IF($F$1="Corn",SUMPRODUCT(Corn!$E$1:$N$1,Corn!$E212:$N212),IF($F$1="Soybeans",SUMPRODUCT(Soybeans!$E$1:$N$1,Soybeans!$E212:$N212),IF($F$1="Wheat",SUMPRODUCT(Wheat!$E$1:$N$1,Wheat!$E212:$N212),IF($F$1="Grain Sorghum",SUMPRODUCT('Grain Sorghum'!$E$1:$N$1,'Grain Sorghum'!$E212:$N212),""))))</f>
        <v>3.3224961403154629</v>
      </c>
      <c r="H54" s="11">
        <f>IF($F$1="Corn",SUMPRODUCT(Corn!$E$1:$N$1,Corn!$E213:$N213),IF($F$1="Soybeans",SUMPRODUCT(Soybeans!$E$1:$N$1,Soybeans!$E213:$N213),IF($F$1="Wheat",SUMPRODUCT(Wheat!$E$1:$N$1,Wheat!$E213:$N213),IF($F$1="Grain Sorghum",SUMPRODUCT('Grain Sorghum'!$E$1:$N$1,'Grain Sorghum'!$E213:$N213),""))))</f>
        <v>3.2570395847195805</v>
      </c>
      <c r="I54" s="11">
        <f>IF($F$1="Corn",SUMPRODUCT(Corn!$E$1:$N$1,Corn!$E214:$N214),IF($F$1="Soybeans",SUMPRODUCT(Soybeans!$E$1:$N$1,Soybeans!$E214:$N214),IF($F$1="Wheat",SUMPRODUCT(Wheat!$E$1:$N$1,Wheat!$E214:$N214),IF($F$1="Grain Sorghum",SUMPRODUCT('Grain Sorghum'!$E$1:$N$1,'Grain Sorghum'!$E214:$N214),""))))</f>
        <v>3.3493929308521659</v>
      </c>
      <c r="J54" s="11">
        <f>IF($F$1="Corn",SUMPRODUCT(Corn!$E$1:$N$1,Corn!$E215:$N215),IF($F$1="Soybeans",SUMPRODUCT(Soybeans!$E$1:$N$1,Soybeans!$E215:$N215),IF($F$1="Wheat",SUMPRODUCT(Wheat!$E$1:$N$1,Wheat!$E215:$N215),IF($F$1="Grain Sorghum",SUMPRODUCT('Grain Sorghum'!$E$1:$N$1,'Grain Sorghum'!$E215:$N215),""))))</f>
        <v>3.4212050700036465</v>
      </c>
      <c r="K54" s="11">
        <f>IF($F$1="Corn",SUMPRODUCT(Corn!$E$1:$N$1,Corn!$E216:$N216),IF($F$1="Soybeans",SUMPRODUCT(Soybeans!$E$1:$N$1,Soybeans!$E216:$N216),IF($F$1="Wheat",SUMPRODUCT(Wheat!$E$1:$N$1,Wheat!$E216:$N216),IF($F$1="Grain Sorghum",SUMPRODUCT('Grain Sorghum'!$E$1:$N$1,'Grain Sorghum'!$E216:$N216),""))))</f>
        <v>3.5776734139865893</v>
      </c>
      <c r="L54" s="11">
        <f>IF($F$1="Corn",SUMPRODUCT(Corn!$E$1:$N$1,Corn!$E217:$N217),IF($F$1="Soybeans",SUMPRODUCT(Soybeans!$E$1:$N$1,Soybeans!$E217:$N217),IF($F$1="Wheat",SUMPRODUCT(Wheat!$E$1:$N$1,Wheat!$E217:$N217),IF($F$1="Grain Sorghum",SUMPRODUCT('Grain Sorghum'!$E$1:$N$1,'Grain Sorghum'!$E217:$N217),""))))</f>
        <v>2.9163468277191726</v>
      </c>
      <c r="M54" s="11">
        <f>IF($F$1="Corn",SUMPRODUCT(Corn!$E$1:$N$1,Corn!$E218:$N218),IF($F$1="Soybeans",SUMPRODUCT(Soybeans!$E$1:$N$1,Soybeans!$E218:$N218),IF($F$1="Wheat",SUMPRODUCT(Wheat!$E$1:$N$1,Wheat!$E218:$N218),IF($F$1="Grain Sorghum",SUMPRODUCT('Grain Sorghum'!$E$1:$N$1,'Grain Sorghum'!$E218:$N218),""))))</f>
        <v>2.7000645672909478</v>
      </c>
      <c r="N54" s="11">
        <f>AVERAGE(B54:M54)</f>
        <v>3.3007994189048104</v>
      </c>
      <c r="O54" s="11">
        <f t="shared" si="8"/>
        <v>2.7000645672909478</v>
      </c>
      <c r="P54" s="11">
        <f t="shared" si="9"/>
        <v>3.5776734139865893</v>
      </c>
      <c r="Q54" s="11">
        <f>P54-O54</f>
        <v>0.87760884669564154</v>
      </c>
      <c r="R54" s="12">
        <v>1</v>
      </c>
      <c r="S54" s="12">
        <v>1</v>
      </c>
      <c r="T54" s="12">
        <v>1</v>
      </c>
    </row>
    <row r="55" spans="1:20" x14ac:dyDescent="0.25">
      <c r="A55" t="s">
        <v>306</v>
      </c>
      <c r="B55" s="11">
        <f>IF($F$1="Corn",SUMPRODUCT(Corn!$E$1:$N$1,Corn!$E219:$N219),IF($F$1="Soybeans",SUMPRODUCT(Soybeans!$E$1:$N$1,Soybeans!$E219:$N219),IF($F$1="Wheat",SUMPRODUCT(Wheat!$E$1:$N$1,Wheat!$E219:$N219),IF($F$1="Grain Sorghum",SUMPRODUCT('Grain Sorghum'!$E$1:$N$1,'Grain Sorghum'!$E219:$N219),""))))</f>
        <v>2.7515900147572139</v>
      </c>
      <c r="C55" s="11">
        <f>IF($F$1="Corn",SUMPRODUCT(Corn!$E$1:$N$1,Corn!$E220:$N220),IF($F$1="Soybeans",SUMPRODUCT(Soybeans!$E$1:$N$1,Soybeans!$E220:$N220),IF($F$1="Wheat",SUMPRODUCT(Wheat!$E$1:$N$1,Wheat!$E220:$N220),IF($F$1="Grain Sorghum",SUMPRODUCT('Grain Sorghum'!$E$1:$N$1,'Grain Sorghum'!$E220:$N220),""))))</f>
        <v>2.8815120308669573</v>
      </c>
      <c r="D55" s="11">
        <f>IF($F$1="Corn",SUMPRODUCT(Corn!$E$1:$N$1,Corn!$E221:$N221),IF($F$1="Soybeans",SUMPRODUCT(Soybeans!$E$1:$N$1,Soybeans!$E221:$N221),IF($F$1="Wheat",SUMPRODUCT(Wheat!$E$1:$N$1,Wheat!$E221:$N221),IF($F$1="Grain Sorghum",SUMPRODUCT('Grain Sorghum'!$E$1:$N$1,'Grain Sorghum'!$E221:$N221),""))))</f>
        <v>2.83860887502951</v>
      </c>
      <c r="E55" s="11">
        <f>IF($F$1="Corn",SUMPRODUCT(Corn!$E$1:$N$1,Corn!$E222:$N222),IF($F$1="Soybeans",SUMPRODUCT(Soybeans!$E$1:$N$1,Soybeans!$E222:$N222),IF($F$1="Wheat",SUMPRODUCT(Wheat!$E$1:$N$1,Wheat!$E222:$N222),IF($F$1="Grain Sorghum",SUMPRODUCT('Grain Sorghum'!$E$1:$N$1,'Grain Sorghum'!$E222:$N222),""))))</f>
        <v>2.9035814233105297</v>
      </c>
      <c r="F55" s="11">
        <f>IF($F$1="Corn",SUMPRODUCT(Corn!$E$1:$N$1,Corn!$E223:$N223),IF($F$1="Soybeans",SUMPRODUCT(Soybeans!$E$1:$N$1,Soybeans!$E223:$N223),IF($F$1="Wheat",SUMPRODUCT(Wheat!$E$1:$N$1,Wheat!$E223:$N223),IF($F$1="Grain Sorghum",SUMPRODUCT('Grain Sorghum'!$E$1:$N$1,'Grain Sorghum'!$E223:$N223),""))))</f>
        <v>3.0289980272910433</v>
      </c>
      <c r="G55" s="11">
        <f>IF($F$1="Corn",SUMPRODUCT(Corn!$E$1:$N$1,Corn!$E224:$N224),IF($F$1="Soybeans",SUMPRODUCT(Soybeans!$E$1:$N$1,Soybeans!$E224:$N224),IF($F$1="Wheat",SUMPRODUCT(Wheat!$E$1:$N$1,Wheat!$E224:$N224),IF($F$1="Grain Sorghum",SUMPRODUCT('Grain Sorghum'!$E$1:$N$1,'Grain Sorghum'!$E224:$N224),""))))</f>
        <v>3.1353836330916267</v>
      </c>
      <c r="H55" s="11">
        <f>IF($F$1="Corn",SUMPRODUCT(Corn!$E$1:$N$1,Corn!$E225:$N225),IF($F$1="Soybeans",SUMPRODUCT(Soybeans!$E$1:$N$1,Soybeans!$E225:$N225),IF($F$1="Wheat",SUMPRODUCT(Wheat!$E$1:$N$1,Wheat!$E225:$N225),IF($F$1="Grain Sorghum",SUMPRODUCT('Grain Sorghum'!$E$1:$N$1,'Grain Sorghum'!$E225:$N225),""))))</f>
        <v>3.0479195720069212</v>
      </c>
      <c r="I55" s="11">
        <f>IF($F$1="Corn",SUMPRODUCT(Corn!$E$1:$N$1,Corn!$E226:$N226),IF($F$1="Soybeans",SUMPRODUCT(Soybeans!$E$1:$N$1,Soybeans!$E226:$N226),IF($F$1="Wheat",SUMPRODUCT(Wheat!$E$1:$N$1,Wheat!$E226:$N226),IF($F$1="Grain Sorghum",SUMPRODUCT('Grain Sorghum'!$E$1:$N$1,'Grain Sorghum'!$E226:$N226),""))))</f>
        <v>3.0647981823422015</v>
      </c>
      <c r="J55" s="11">
        <f>IF($F$1="Corn",SUMPRODUCT(Corn!$E$1:$N$1,Corn!$E227:$N227),IF($F$1="Soybeans",SUMPRODUCT(Soybeans!$E$1:$N$1,Soybeans!$E227:$N227),IF($F$1="Wheat",SUMPRODUCT(Wheat!$E$1:$N$1,Wheat!$E227:$N227),IF($F$1="Grain Sorghum",SUMPRODUCT('Grain Sorghum'!$E$1:$N$1,'Grain Sorghum'!$E227:$N227),""))))</f>
        <v>3.1959261273830779</v>
      </c>
      <c r="K55" s="11">
        <f>IF($F$1="Corn",SUMPRODUCT(Corn!$E$1:$N$1,Corn!$E228:$N228),IF($F$1="Soybeans",SUMPRODUCT(Soybeans!$E$1:$N$1,Soybeans!$E228:$N228),IF($F$1="Wheat",SUMPRODUCT(Wheat!$E$1:$N$1,Wheat!$E228:$N228),IF($F$1="Grain Sorghum",SUMPRODUCT('Grain Sorghum'!$E$1:$N$1,'Grain Sorghum'!$E228:$N228),""))))</f>
        <v>3.2956108549139</v>
      </c>
      <c r="L55" s="11">
        <f>IF($F$1="Corn",SUMPRODUCT(Corn!$E$1:$N$1,Corn!$E229:$N229),IF($F$1="Soybeans",SUMPRODUCT(Soybeans!$E$1:$N$1,Soybeans!$E229:$N229),IF($F$1="Wheat",SUMPRODUCT(Wheat!$E$1:$N$1,Wheat!$E229:$N229),IF($F$1="Grain Sorghum",SUMPRODUCT('Grain Sorghum'!$E$1:$N$1,'Grain Sorghum'!$E229:$N229),""))))</f>
        <v>3.3802797247479845</v>
      </c>
      <c r="M55" s="11">
        <f>IF($F$1="Corn",SUMPRODUCT(Corn!$E$1:$N$1,Corn!$E230:$N230),IF($F$1="Soybeans",SUMPRODUCT(Soybeans!$E$1:$N$1,Soybeans!$E230:$N230),IF($F$1="Wheat",SUMPRODUCT(Wheat!$E$1:$N$1,Wheat!$E230:$N230),IF($F$1="Grain Sorghum",SUMPRODUCT('Grain Sorghum'!$E$1:$N$1,'Grain Sorghum'!$E230:$N230),""))))</f>
        <v>3.1269793939693891</v>
      </c>
      <c r="N55" s="11">
        <f>AVERAGE(B55:M55)</f>
        <v>3.0542656549758633</v>
      </c>
      <c r="O55" s="11">
        <f t="shared" ref="O55" si="11">MIN(B55:M55)</f>
        <v>2.7515900147572139</v>
      </c>
      <c r="P55" s="11">
        <f t="shared" si="9"/>
        <v>3.3802797247479845</v>
      </c>
      <c r="Q55" s="11">
        <f>P55-O55</f>
        <v>0.62868970999077067</v>
      </c>
      <c r="R55" s="12">
        <v>1</v>
      </c>
      <c r="S55" s="12">
        <v>1</v>
      </c>
      <c r="T55" s="12">
        <v>1</v>
      </c>
    </row>
    <row r="56" spans="1:20" x14ac:dyDescent="0.25">
      <c r="A56" t="s">
        <v>308</v>
      </c>
      <c r="B56" s="11">
        <f>IF($F$1="Corn",SUMPRODUCT(Corn!$E$1:$N$1,Corn!$E231:$N231),IF($F$1="Soybeans",SUMPRODUCT(Soybeans!$E$1:$N$1,Soybeans!$E231:$N231),IF($F$1="Wheat",SUMPRODUCT(Wheat!$E$1:$N$1,Wheat!$E231:$N231),IF($F$1="Grain Sorghum",SUMPRODUCT('Grain Sorghum'!$E$1:$N$1,'Grain Sorghum'!$E231:$N231),""))))</f>
        <v>3.1047375673490394</v>
      </c>
      <c r="C56" s="11">
        <f>IF($F$1="Corn",SUMPRODUCT(Corn!$E$1:$N$1,Corn!$E232:$N232),IF($F$1="Soybeans",SUMPRODUCT(Soybeans!$E$1:$N$1,Soybeans!$E232:$N232),IF($F$1="Wheat",SUMPRODUCT(Wheat!$E$1:$N$1,Wheat!$E232:$N232),IF($F$1="Grain Sorghum",SUMPRODUCT('Grain Sorghum'!$E$1:$N$1,'Grain Sorghum'!$E232:$N232),""))))</f>
        <v>3.0454557712920414</v>
      </c>
      <c r="D56" s="11">
        <f>IF($F$1="Corn",SUMPRODUCT(Corn!$E$1:$N$1,Corn!$E233:$N233),IF($F$1="Soybeans",SUMPRODUCT(Soybeans!$E$1:$N$1,Soybeans!$E233:$N233),IF($F$1="Wheat",SUMPRODUCT(Wheat!$E$1:$N$1,Wheat!$E233:$N233),IF($F$1="Grain Sorghum",SUMPRODUCT('Grain Sorghum'!$E$1:$N$1,'Grain Sorghum'!$E233:$N233),""))))</f>
        <v>3.0597638379996397</v>
      </c>
      <c r="E56" s="11">
        <f>IF($F$1="Corn",SUMPRODUCT(Corn!$E$1:$N$1,Corn!$E234:$N234),IF($F$1="Soybeans",SUMPRODUCT(Soybeans!$E$1:$N$1,Soybeans!$E234:$N234),IF($F$1="Wheat",SUMPRODUCT(Wheat!$E$1:$N$1,Wheat!$E234:$N234),IF($F$1="Grain Sorghum",SUMPRODUCT('Grain Sorghum'!$E$1:$N$1,'Grain Sorghum'!$E234:$N234),""))))</f>
        <v>3.1082760913759877</v>
      </c>
      <c r="F56" s="11">
        <f>IF($F$1="Corn",SUMPRODUCT(Corn!$E$1:$N$1,Corn!$E235:$N235),IF($F$1="Soybeans",SUMPRODUCT(Soybeans!$E$1:$N$1,Soybeans!$E235:$N235),IF($F$1="Wheat",SUMPRODUCT(Wheat!$E$1:$N$1,Wheat!$E235:$N235),IF($F$1="Grain Sorghum",SUMPRODUCT('Grain Sorghum'!$E$1:$N$1,'Grain Sorghum'!$E235:$N235),""))))</f>
        <v>3.1775126631634252</v>
      </c>
      <c r="G56" s="11">
        <f>IF($F$1="Corn",SUMPRODUCT(Corn!$E$1:$N$1,Corn!$E236:$N236),IF($F$1="Soybeans",SUMPRODUCT(Soybeans!$E$1:$N$1,Soybeans!$E236:$N236),IF($F$1="Wheat",SUMPRODUCT(Wheat!$E$1:$N$1,Wheat!$E236:$N236),IF($F$1="Grain Sorghum",SUMPRODUCT('Grain Sorghum'!$E$1:$N$1,'Grain Sorghum'!$E236:$N236),""))))</f>
        <v>3.335281127427955</v>
      </c>
      <c r="H56" s="11">
        <f>IF($F$1="Corn",SUMPRODUCT(Corn!$E$1:$N$1,Corn!$E237:$N237),IF($F$1="Soybeans",SUMPRODUCT(Soybeans!$E$1:$N$1,Soybeans!$E237:$N237),IF($F$1="Wheat",SUMPRODUCT(Wheat!$E$1:$N$1,Wheat!$E237:$N237),IF($F$1="Grain Sorghum",SUMPRODUCT('Grain Sorghum'!$E$1:$N$1,'Grain Sorghum'!$E237:$N237),""))))</f>
        <v>3.4288142575557465</v>
      </c>
      <c r="I56" s="11">
        <f>IF($F$1="Corn",SUMPRODUCT(Corn!$E$1:$N$1,Corn!$E238:$N238),IF($F$1="Soybeans",SUMPRODUCT(Soybeans!$E$1:$N$1,Soybeans!$E238:$N238),IF($F$1="Wheat",SUMPRODUCT(Wheat!$E$1:$N$1,Wheat!$E238:$N238),IF($F$1="Grain Sorghum",SUMPRODUCT('Grain Sorghum'!$E$1:$N$1,'Grain Sorghum'!$E238:$N238),""))))</f>
        <v>3.4806811958957433</v>
      </c>
      <c r="J56" s="11">
        <f>IF($F$1="Corn",SUMPRODUCT(Corn!$E$1:$N$1,Corn!$E239:$N239),IF($F$1="Soybeans",SUMPRODUCT(Soybeans!$E$1:$N$1,Soybeans!$E239:$N239),IF($F$1="Wheat",SUMPRODUCT(Wheat!$E$1:$N$1,Wheat!$E239:$N239),IF($F$1="Grain Sorghum",SUMPRODUCT('Grain Sorghum'!$E$1:$N$1,'Grain Sorghum'!$E239:$N239),""))))</f>
        <v>3.6601364493302286</v>
      </c>
      <c r="K56" s="11">
        <f>IF($F$1="Corn",SUMPRODUCT(Corn!$E$1:$N$1,Corn!$E240:$N240),IF($F$1="Soybeans",SUMPRODUCT(Soybeans!$E$1:$N$1,Soybeans!$E240:$N240),IF($F$1="Wheat",SUMPRODUCT(Wheat!$E$1:$N$1,Wheat!$E240:$N240),IF($F$1="Grain Sorghum",SUMPRODUCT('Grain Sorghum'!$E$1:$N$1,'Grain Sorghum'!$E240:$N240),""))))</f>
        <v>3.3699088415959104</v>
      </c>
      <c r="L56" s="11">
        <f>IF($F$1="Corn",SUMPRODUCT(Corn!$E$1:$N$1,Corn!$E241:$N241),IF($F$1="Soybeans",SUMPRODUCT(Soybeans!$E$1:$N$1,Soybeans!$E241:$N241),IF($F$1="Wheat",SUMPRODUCT(Wheat!$E$1:$N$1,Wheat!$E241:$N241),IF($F$1="Grain Sorghum",SUMPRODUCT('Grain Sorghum'!$E$1:$N$1,'Grain Sorghum'!$E241:$N241),""))))</f>
        <v>3.2562282153430342</v>
      </c>
      <c r="M56" s="11">
        <f>IF($F$1="Corn",SUMPRODUCT(Corn!$E$1:$N$1,Corn!$E242:$N242),IF($F$1="Soybeans",SUMPRODUCT(Soybeans!$E$1:$N$1,Soybeans!$E242:$N242),IF($F$1="Wheat",SUMPRODUCT(Wheat!$E$1:$N$1,Wheat!$E242:$N242),IF($F$1="Grain Sorghum",SUMPRODUCT('Grain Sorghum'!$E$1:$N$1,'Grain Sorghum'!$E242:$N242),""))))</f>
        <v>3.377974681691541</v>
      </c>
      <c r="N56" s="11">
        <f>AVERAGE(B56:M56)</f>
        <v>3.2837308916683576</v>
      </c>
      <c r="O56" s="11">
        <f>MIN(B56:M56)</f>
        <v>3.0454557712920414</v>
      </c>
      <c r="P56" s="11">
        <f>MAX(B56:M56)</f>
        <v>3.6601364493302286</v>
      </c>
      <c r="Q56" s="11">
        <f>P56-O56</f>
        <v>0.61468067803818727</v>
      </c>
      <c r="R56" s="12">
        <v>1</v>
      </c>
      <c r="S56" s="12">
        <v>1</v>
      </c>
      <c r="T56" s="12">
        <v>1</v>
      </c>
    </row>
    <row r="57" spans="1:20" x14ac:dyDescent="0.25">
      <c r="A57" t="s">
        <v>309</v>
      </c>
      <c r="B57" s="11">
        <f>IF($F$1="Corn",SUMPRODUCT(Corn!$E$1:$N$1,Corn!$E243:$N243),IF($F$1="Soybeans",SUMPRODUCT(Soybeans!$E$1:$N$1,Soybeans!$E243:$N243),IF($F$1="Wheat",SUMPRODUCT(Wheat!$E$1:$N$1,Wheat!$E243:$N243),IF($F$1="Grain Sorghum",SUMPRODUCT('Grain Sorghum'!$E$1:$N$1,'Grain Sorghum'!$E243:$N243),""))))</f>
        <v>3.2581233159313356</v>
      </c>
      <c r="C57" s="11">
        <f>IF($F$1="Corn",SUMPRODUCT(Corn!$E$1:$N$1,Corn!$E244:$N244),IF($F$1="Soybeans",SUMPRODUCT(Soybeans!$E$1:$N$1,Soybeans!$E244:$N244),IF($F$1="Wheat",SUMPRODUCT(Wheat!$E$1:$N$1,Wheat!$E244:$N244),IF($F$1="Grain Sorghum",SUMPRODUCT('Grain Sorghum'!$E$1:$N$1,'Grain Sorghum'!$E244:$N244),""))))</f>
        <v>3.3297761728137321</v>
      </c>
      <c r="D57" s="11">
        <f>IF($F$1="Corn",SUMPRODUCT(Corn!$E$1:$N$1,Corn!$E245:$N245),IF($F$1="Soybeans",SUMPRODUCT(Soybeans!$E$1:$N$1,Soybeans!$E245:$N245),IF($F$1="Wheat",SUMPRODUCT(Wheat!$E$1:$N$1,Wheat!$E245:$N245),IF($F$1="Grain Sorghum",SUMPRODUCT('Grain Sorghum'!$E$1:$N$1,'Grain Sorghum'!$E245:$N245),""))))</f>
        <v>3.3608824970662257</v>
      </c>
      <c r="E57" s="11">
        <f>IF($F$1="Corn",SUMPRODUCT(Corn!$E$1:$N$1,Corn!$E246:$N246),IF($F$1="Soybeans",SUMPRODUCT(Soybeans!$E$1:$N$1,Soybeans!$E246:$N246),IF($F$1="Wheat",SUMPRODUCT(Wheat!$E$1:$N$1,Wheat!$E246:$N246),IF($F$1="Grain Sorghum",SUMPRODUCT('Grain Sorghum'!$E$1:$N$1,'Grain Sorghum'!$E246:$N246),""))))</f>
        <v>3.475479721178643</v>
      </c>
      <c r="F57" s="11">
        <f>IF($F$1="Corn",SUMPRODUCT(Corn!$E$1:$N$1,Corn!$E247:$N247),IF($F$1="Soybeans",SUMPRODUCT(Soybeans!$E$1:$N$1,Soybeans!$E247:$N247),IF($F$1="Wheat",SUMPRODUCT(Wheat!$E$1:$N$1,Wheat!$E247:$N247),IF($F$1="Grain Sorghum",SUMPRODUCT('Grain Sorghum'!$E$1:$N$1,'Grain Sorghum'!$E247:$N247),""))))</f>
        <v>3.4773631320985334</v>
      </c>
      <c r="G57" s="11">
        <f>IF($F$1="Corn",SUMPRODUCT(Corn!$E$1:$N$1,Corn!$E248:$N248),IF($F$1="Soybeans",SUMPRODUCT(Soybeans!$E$1:$N$1,Soybeans!$E248:$N248),IF($F$1="Wheat",SUMPRODUCT(Wheat!$E$1:$N$1,Wheat!$E248:$N248),IF($F$1="Grain Sorghum",SUMPRODUCT('Grain Sorghum'!$E$1:$N$1,'Grain Sorghum'!$E248:$N248),""))))</f>
        <v>3.4627539969861698</v>
      </c>
      <c r="H57" s="11">
        <f>IF($F$1="Corn",SUMPRODUCT(Corn!$E$1:$N$1,Corn!$E249:$N249),IF($F$1="Soybeans",SUMPRODUCT(Soybeans!$E$1:$N$1,Soybeans!$E249:$N249),IF($F$1="Wheat",SUMPRODUCT(Wheat!$E$1:$N$1,Wheat!$E249:$N249),IF($F$1="Grain Sorghum",SUMPRODUCT('Grain Sorghum'!$E$1:$N$1,'Grain Sorghum'!$E249:$N249),""))))</f>
        <v>3.4150242878280523</v>
      </c>
      <c r="I57" s="11">
        <f>IF($F$1="Corn",SUMPRODUCT(Corn!$E$1:$N$1,Corn!$E250:$N250),IF($F$1="Soybeans",SUMPRODUCT(Soybeans!$E$1:$N$1,Soybeans!$E250:$N250),IF($F$1="Wheat",SUMPRODUCT(Wheat!$E$1:$N$1,Wheat!$E250:$N250),IF($F$1="Grain Sorghum",SUMPRODUCT('Grain Sorghum'!$E$1:$N$1,'Grain Sorghum'!$E250:$N250),""))))</f>
        <v>3.3094272832919578</v>
      </c>
      <c r="J57" s="11">
        <f>IF($F$1="Corn",SUMPRODUCT(Corn!$E$1:$N$1,Corn!$E251:$N251),IF($F$1="Soybeans",SUMPRODUCT(Soybeans!$E$1:$N$1,Soybeans!$E251:$N251),IF($F$1="Wheat",SUMPRODUCT(Wheat!$E$1:$N$1,Wheat!$E251:$N251),IF($F$1="Grain Sorghum",SUMPRODUCT('Grain Sorghum'!$E$1:$N$1,'Grain Sorghum'!$E251:$N251),""))))</f>
        <v>3.5053003403183087</v>
      </c>
      <c r="K57" s="11">
        <f>IF($F$1="Corn",SUMPRODUCT(Corn!$E$1:$N$1,Corn!$E252:$N252),IF($F$1="Soybeans",SUMPRODUCT(Soybeans!$E$1:$N$1,Soybeans!$E252:$N252),IF($F$1="Wheat",SUMPRODUCT(Wheat!$E$1:$N$1,Wheat!$E252:$N252),IF($F$1="Grain Sorghum",SUMPRODUCT('Grain Sorghum'!$E$1:$N$1,'Grain Sorghum'!$E252:$N252),""))))</f>
        <v>4.0483115259981579</v>
      </c>
      <c r="L57" s="11">
        <f>IF($F$1="Corn",SUMPRODUCT(Corn!$E$1:$N$1,Corn!$E253:$N253),IF($F$1="Soybeans",SUMPRODUCT(Soybeans!$E$1:$N$1,Soybeans!$E253:$N253),IF($F$1="Wheat",SUMPRODUCT(Wheat!$E$1:$N$1,Wheat!$E253:$N253),IF($F$1="Grain Sorghum",SUMPRODUCT('Grain Sorghum'!$E$1:$N$1,'Grain Sorghum'!$E253:$N253),""))))</f>
        <v>4.020899632443979</v>
      </c>
      <c r="M57" s="11">
        <f>IF($F$1="Corn",SUMPRODUCT(Corn!$E$1:$N$1,Corn!$E254:$N254),IF($F$1="Soybeans",SUMPRODUCT(Soybeans!$E$1:$N$1,Soybeans!$E254:$N254),IF($F$1="Wheat",SUMPRODUCT(Wheat!$E$1:$N$1,Wheat!$E254:$N254),IF($F$1="Grain Sorghum",SUMPRODUCT('Grain Sorghum'!$E$1:$N$1,'Grain Sorghum'!$E254:$N254),""))))</f>
        <v>3.5019778083260937</v>
      </c>
      <c r="N57" s="11">
        <f>AVERAGE(B57:M57)</f>
        <v>3.5137766428567656</v>
      </c>
      <c r="O57" s="11">
        <f>MIN(B57:M57)</f>
        <v>3.2581233159313356</v>
      </c>
      <c r="P57" s="11">
        <f>MAX(B57:M57)</f>
        <v>4.0483115259981579</v>
      </c>
      <c r="Q57" s="11">
        <f>P57-O57</f>
        <v>0.79018821006682227</v>
      </c>
      <c r="R57" s="12">
        <v>1</v>
      </c>
      <c r="S57" s="12">
        <v>1</v>
      </c>
      <c r="T57" s="12">
        <v>1</v>
      </c>
    </row>
    <row r="58" spans="1:20" x14ac:dyDescent="0.25">
      <c r="B58" s="11"/>
      <c r="R58">
        <f>SUM(R38:R57)</f>
        <v>5</v>
      </c>
      <c r="S58">
        <f>SUM(S38:S57)</f>
        <v>10</v>
      </c>
      <c r="T58">
        <f>SUM(T38:T57)</f>
        <v>15</v>
      </c>
    </row>
    <row r="59" spans="1:20" x14ac:dyDescent="0.25">
      <c r="B59" s="11"/>
    </row>
    <row r="60" spans="1:20" ht="18.75" x14ac:dyDescent="0.3">
      <c r="A60" s="113" t="s">
        <v>261</v>
      </c>
      <c r="B60" s="113"/>
      <c r="C60" s="112" t="str">
        <f>C35</f>
        <v>State</v>
      </c>
      <c r="D60" s="112"/>
      <c r="E60" s="13" t="s">
        <v>259</v>
      </c>
      <c r="F60" s="13" t="str">
        <f>F35</f>
        <v>Corn</v>
      </c>
    </row>
    <row r="61" spans="1:20" x14ac:dyDescent="0.25">
      <c r="B61" s="11"/>
    </row>
    <row r="62" spans="1:20" x14ac:dyDescent="0.25">
      <c r="A62" t="s">
        <v>0</v>
      </c>
      <c r="B62" t="str">
        <f>IF($F$1="Wheat","June","September")</f>
        <v>September</v>
      </c>
      <c r="C62" t="str">
        <f>IF($F$1="Wheat","July","October")</f>
        <v>October</v>
      </c>
      <c r="D62" t="str">
        <f>IF($F$1="Wheat","August","November")</f>
        <v>November</v>
      </c>
      <c r="E62" t="str">
        <f>IF($F$1="Wheat","September","December")</f>
        <v>December</v>
      </c>
      <c r="F62" t="str">
        <f>IF($F$1="Wheat","October","January")</f>
        <v>January</v>
      </c>
      <c r="G62" t="str">
        <f>IF($F$1="Wheat","November","February")</f>
        <v>February</v>
      </c>
      <c r="H62" t="str">
        <f>IF($F$1="Wheat","December","March")</f>
        <v>March</v>
      </c>
      <c r="I62" t="str">
        <f>IF($F$1="Wheat","January","April")</f>
        <v>April</v>
      </c>
      <c r="J62" t="str">
        <f>IF($F$1="Wheat","February","May")</f>
        <v>May</v>
      </c>
      <c r="K62" t="str">
        <f>IF($F$1="Wheat","March","June")</f>
        <v>June</v>
      </c>
      <c r="L62" t="str">
        <f>IF($F$1="Wheat","April","July")</f>
        <v>July</v>
      </c>
      <c r="M62" t="str">
        <f>IF($F$1="Wheat","May","August")</f>
        <v>August</v>
      </c>
      <c r="N62" t="s">
        <v>234</v>
      </c>
      <c r="O62" t="s">
        <v>235</v>
      </c>
      <c r="P62" t="s">
        <v>236</v>
      </c>
      <c r="Q62" t="s">
        <v>237</v>
      </c>
      <c r="R62" t="s">
        <v>256</v>
      </c>
      <c r="S62" t="s">
        <v>257</v>
      </c>
      <c r="T62" t="s">
        <v>258</v>
      </c>
    </row>
    <row r="63" spans="1:20" x14ac:dyDescent="0.25">
      <c r="A63" t="s">
        <v>16</v>
      </c>
      <c r="B63" s="21">
        <f t="shared" ref="B63:M63" si="12">B38/$N$38</f>
        <v>0.95549071615083447</v>
      </c>
      <c r="C63" s="21">
        <f t="shared" si="12"/>
        <v>0.90928442456785175</v>
      </c>
      <c r="D63" s="21">
        <f t="shared" si="12"/>
        <v>0.92571302122082144</v>
      </c>
      <c r="E63" s="21">
        <f t="shared" si="12"/>
        <v>0.93964739087973914</v>
      </c>
      <c r="F63" s="21">
        <f t="shared" si="12"/>
        <v>1.007173771942441</v>
      </c>
      <c r="G63" s="21">
        <f t="shared" si="12"/>
        <v>1.0592601595236293</v>
      </c>
      <c r="H63" s="21">
        <f t="shared" si="12"/>
        <v>1.0992240129839204</v>
      </c>
      <c r="I63" s="21">
        <f t="shared" si="12"/>
        <v>1.1077552870814751</v>
      </c>
      <c r="J63" s="21">
        <f t="shared" si="12"/>
        <v>1.1523653243984846</v>
      </c>
      <c r="K63" s="21">
        <f t="shared" si="12"/>
        <v>1.0353991513492213</v>
      </c>
      <c r="L63" s="21">
        <f t="shared" si="12"/>
        <v>0.93035119738744498</v>
      </c>
      <c r="M63" s="21">
        <f t="shared" si="12"/>
        <v>0.87833554251413792</v>
      </c>
      <c r="N63" s="21">
        <f t="shared" ref="N63:N80" si="13">AVERAGE(B63:M63)</f>
        <v>1.0000000000000002</v>
      </c>
      <c r="O63" s="21">
        <f t="shared" ref="O63:O77" si="14">MIN(B63:M63)</f>
        <v>0.87833554251413792</v>
      </c>
      <c r="P63" s="21">
        <f t="shared" ref="P63:P79" si="15">MAX(B63:M63)</f>
        <v>1.1523653243984846</v>
      </c>
      <c r="Q63" s="21">
        <f t="shared" ref="Q63:Q79" si="16">P63-O63</f>
        <v>0.27402978188434668</v>
      </c>
      <c r="R63">
        <f>R38</f>
        <v>0</v>
      </c>
      <c r="S63">
        <f>S38</f>
        <v>0</v>
      </c>
      <c r="T63">
        <f>T38</f>
        <v>0</v>
      </c>
    </row>
    <row r="64" spans="1:20" x14ac:dyDescent="0.25">
      <c r="A64" t="s">
        <v>18</v>
      </c>
      <c r="B64" s="21">
        <f t="shared" ref="B64:M64" si="17">B39/$N$39</f>
        <v>0.83326246183695518</v>
      </c>
      <c r="C64" s="21">
        <f t="shared" si="17"/>
        <v>0.94904971742749689</v>
      </c>
      <c r="D64" s="21">
        <f t="shared" si="17"/>
        <v>1.0233662187403558</v>
      </c>
      <c r="E64" s="21">
        <f t="shared" si="17"/>
        <v>1.0602211637973931</v>
      </c>
      <c r="F64" s="21">
        <f t="shared" si="17"/>
        <v>1.0630574199023628</v>
      </c>
      <c r="G64" s="21">
        <f t="shared" si="17"/>
        <v>1.0443704251109622</v>
      </c>
      <c r="H64" s="21">
        <f t="shared" si="17"/>
        <v>1.0275688355568291</v>
      </c>
      <c r="I64" s="21">
        <f t="shared" si="17"/>
        <v>1.0114168704350943</v>
      </c>
      <c r="J64" s="21">
        <f t="shared" si="17"/>
        <v>0.94774694670654946</v>
      </c>
      <c r="K64" s="21">
        <f t="shared" si="17"/>
        <v>0.95322514246034828</v>
      </c>
      <c r="L64" s="21">
        <f t="shared" si="17"/>
        <v>1.0378369617237622</v>
      </c>
      <c r="M64" s="21">
        <f t="shared" si="17"/>
        <v>1.0488778363018889</v>
      </c>
      <c r="N64" s="21">
        <f t="shared" si="13"/>
        <v>1.0000000000000002</v>
      </c>
      <c r="O64" s="21">
        <f t="shared" si="14"/>
        <v>0.83326246183695518</v>
      </c>
      <c r="P64" s="21">
        <f t="shared" si="15"/>
        <v>1.0630574199023628</v>
      </c>
      <c r="Q64" s="21">
        <f t="shared" si="16"/>
        <v>0.22979495806540762</v>
      </c>
      <c r="R64">
        <f>R39</f>
        <v>0</v>
      </c>
      <c r="S64">
        <f>S39</f>
        <v>0</v>
      </c>
      <c r="T64">
        <f>T39</f>
        <v>0</v>
      </c>
    </row>
    <row r="65" spans="1:20" x14ac:dyDescent="0.25">
      <c r="A65" t="s">
        <v>20</v>
      </c>
      <c r="B65" s="21">
        <f t="shared" ref="B65:M65" si="18">B40/$N$40</f>
        <v>0.9820019903012619</v>
      </c>
      <c r="C65" s="21">
        <f t="shared" si="18"/>
        <v>0.95743181950494705</v>
      </c>
      <c r="D65" s="21">
        <f t="shared" si="18"/>
        <v>0.95683327290403941</v>
      </c>
      <c r="E65" s="21">
        <f t="shared" si="18"/>
        <v>0.97737955622677886</v>
      </c>
      <c r="F65" s="21">
        <f t="shared" si="18"/>
        <v>0.96929192370223261</v>
      </c>
      <c r="G65" s="21">
        <f t="shared" si="18"/>
        <v>0.95764679396109142</v>
      </c>
      <c r="H65" s="21">
        <f t="shared" si="18"/>
        <v>0.9553556820167749</v>
      </c>
      <c r="I65" s="21">
        <f t="shared" si="18"/>
        <v>0.93050811331173278</v>
      </c>
      <c r="J65" s="21">
        <f t="shared" si="18"/>
        <v>0.95900165738678811</v>
      </c>
      <c r="K65" s="21">
        <f t="shared" si="18"/>
        <v>0.99088874762029477</v>
      </c>
      <c r="L65" s="21">
        <f t="shared" si="18"/>
        <v>1.1040123384551006</v>
      </c>
      <c r="M65" s="21">
        <f t="shared" si="18"/>
        <v>1.2596481046089569</v>
      </c>
      <c r="N65" s="21">
        <f t="shared" si="13"/>
        <v>0.99999999999999989</v>
      </c>
      <c r="O65" s="21">
        <f t="shared" si="14"/>
        <v>0.93050811331173278</v>
      </c>
      <c r="P65" s="21">
        <f t="shared" si="15"/>
        <v>1.2596481046089569</v>
      </c>
      <c r="Q65" s="21">
        <f t="shared" si="16"/>
        <v>0.32913999129722415</v>
      </c>
      <c r="R65">
        <f>R40</f>
        <v>0</v>
      </c>
      <c r="S65">
        <f>S40</f>
        <v>0</v>
      </c>
      <c r="T65">
        <f>T40</f>
        <v>0</v>
      </c>
    </row>
    <row r="66" spans="1:20" x14ac:dyDescent="0.25">
      <c r="A66" t="s">
        <v>22</v>
      </c>
      <c r="B66" s="21">
        <f t="shared" ref="B66:M66" si="19">B41/$N$41</f>
        <v>1.1232156632697985</v>
      </c>
      <c r="C66" s="21">
        <f t="shared" si="19"/>
        <v>1.0560586627290522</v>
      </c>
      <c r="D66" s="21">
        <f t="shared" si="19"/>
        <v>1.0356354848271401</v>
      </c>
      <c r="E66" s="21">
        <f t="shared" si="19"/>
        <v>1.0138770491107845</v>
      </c>
      <c r="F66" s="21">
        <f t="shared" si="19"/>
        <v>0.99592938115017404</v>
      </c>
      <c r="G66" s="21">
        <f t="shared" si="19"/>
        <v>0.99747618116309833</v>
      </c>
      <c r="H66" s="21">
        <f t="shared" si="19"/>
        <v>0.97634255210351351</v>
      </c>
      <c r="I66" s="21">
        <f t="shared" si="19"/>
        <v>0.99414994600682649</v>
      </c>
      <c r="J66" s="21">
        <f t="shared" si="19"/>
        <v>1.0084974347799067</v>
      </c>
      <c r="K66" s="21">
        <f t="shared" si="19"/>
        <v>0.98682364838540704</v>
      </c>
      <c r="L66" s="21">
        <f t="shared" si="19"/>
        <v>0.89019181114781609</v>
      </c>
      <c r="M66" s="21">
        <f t="shared" si="19"/>
        <v>0.92180218532648295</v>
      </c>
      <c r="N66" s="21">
        <f t="shared" si="13"/>
        <v>1</v>
      </c>
      <c r="O66" s="21">
        <f t="shared" si="14"/>
        <v>0.89019181114781609</v>
      </c>
      <c r="P66" s="21">
        <f t="shared" si="15"/>
        <v>1.1232156632697985</v>
      </c>
      <c r="Q66" s="21">
        <f t="shared" si="16"/>
        <v>0.2330238521219824</v>
      </c>
      <c r="R66">
        <f>R41</f>
        <v>0</v>
      </c>
      <c r="S66">
        <f>S41</f>
        <v>0</v>
      </c>
      <c r="T66">
        <f>T41</f>
        <v>0</v>
      </c>
    </row>
    <row r="67" spans="1:20" x14ac:dyDescent="0.25">
      <c r="A67" t="s">
        <v>24</v>
      </c>
      <c r="B67" s="21">
        <f t="shared" ref="B67:M67" si="20">B42/$N$42</f>
        <v>0.87819988987983932</v>
      </c>
      <c r="C67" s="21">
        <f t="shared" si="20"/>
        <v>0.85558782643823905</v>
      </c>
      <c r="D67" s="21">
        <f t="shared" si="20"/>
        <v>0.91244015856433924</v>
      </c>
      <c r="E67" s="21">
        <f t="shared" si="20"/>
        <v>0.94715825873605886</v>
      </c>
      <c r="F67" s="21">
        <f t="shared" si="20"/>
        <v>1.0089076921399953</v>
      </c>
      <c r="G67" s="21">
        <f t="shared" si="20"/>
        <v>1.06346011406519</v>
      </c>
      <c r="H67" s="21">
        <f t="shared" si="20"/>
        <v>1.1438684156656431</v>
      </c>
      <c r="I67" s="21">
        <f t="shared" si="20"/>
        <v>1.1760083728902178</v>
      </c>
      <c r="J67" s="21">
        <f t="shared" si="20"/>
        <v>1.1338803307127874</v>
      </c>
      <c r="K67" s="21">
        <f t="shared" si="20"/>
        <v>1.0915129829373389</v>
      </c>
      <c r="L67" s="21">
        <f t="shared" si="20"/>
        <v>0.91962281038342097</v>
      </c>
      <c r="M67" s="21">
        <f t="shared" si="20"/>
        <v>0.86935314758693172</v>
      </c>
      <c r="N67" s="21">
        <f t="shared" si="13"/>
        <v>1.0000000000000002</v>
      </c>
      <c r="O67" s="21">
        <f t="shared" si="14"/>
        <v>0.85558782643823905</v>
      </c>
      <c r="P67" s="21">
        <f t="shared" si="15"/>
        <v>1.1760083728902178</v>
      </c>
      <c r="Q67" s="21">
        <f t="shared" si="16"/>
        <v>0.3204205464519787</v>
      </c>
      <c r="R67">
        <f>R42</f>
        <v>0</v>
      </c>
      <c r="S67">
        <f>S42</f>
        <v>0</v>
      </c>
      <c r="T67">
        <f>T42</f>
        <v>0</v>
      </c>
    </row>
    <row r="68" spans="1:20" x14ac:dyDescent="0.25">
      <c r="A68" t="s">
        <v>26</v>
      </c>
      <c r="B68" s="21">
        <f t="shared" ref="B68:M68" si="21">B43/$N$43</f>
        <v>1.0842268340598991</v>
      </c>
      <c r="C68" s="21">
        <f t="shared" si="21"/>
        <v>0.98935321522800246</v>
      </c>
      <c r="D68" s="21">
        <f t="shared" si="21"/>
        <v>0.97378899155117138</v>
      </c>
      <c r="E68" s="21">
        <f t="shared" si="21"/>
        <v>0.9578589630284392</v>
      </c>
      <c r="F68" s="21">
        <f t="shared" si="21"/>
        <v>0.9462118074614041</v>
      </c>
      <c r="G68" s="21">
        <f t="shared" si="21"/>
        <v>0.9515959925071138</v>
      </c>
      <c r="H68" s="21">
        <f t="shared" si="21"/>
        <v>1.0104162716137408</v>
      </c>
      <c r="I68" s="21">
        <f t="shared" si="21"/>
        <v>0.97197222517356507</v>
      </c>
      <c r="J68" s="21">
        <f t="shared" si="21"/>
        <v>0.9727075992774501</v>
      </c>
      <c r="K68" s="21">
        <f t="shared" si="21"/>
        <v>1.0423321261962801</v>
      </c>
      <c r="L68" s="21">
        <f t="shared" si="21"/>
        <v>1.1081994816064773</v>
      </c>
      <c r="M68" s="21">
        <f t="shared" si="21"/>
        <v>0.99133649229645648</v>
      </c>
      <c r="N68" s="21">
        <f t="shared" si="13"/>
        <v>1.0000000000000002</v>
      </c>
      <c r="O68" s="21">
        <f t="shared" si="14"/>
        <v>0.9462118074614041</v>
      </c>
      <c r="P68" s="21">
        <f t="shared" si="15"/>
        <v>1.1081994816064773</v>
      </c>
      <c r="Q68" s="21">
        <f t="shared" si="16"/>
        <v>0.1619876741450732</v>
      </c>
      <c r="R68">
        <f>R43</f>
        <v>0</v>
      </c>
      <c r="S68">
        <f>S43</f>
        <v>0</v>
      </c>
      <c r="T68">
        <f>T43</f>
        <v>1</v>
      </c>
    </row>
    <row r="69" spans="1:20" x14ac:dyDescent="0.25">
      <c r="A69" t="s">
        <v>28</v>
      </c>
      <c r="B69" s="21">
        <f t="shared" ref="B69:M69" si="22">B44/$N$44</f>
        <v>0.89295144193469378</v>
      </c>
      <c r="C69" s="21">
        <f t="shared" si="22"/>
        <v>0.87399982836864043</v>
      </c>
      <c r="D69" s="21">
        <f t="shared" si="22"/>
        <v>0.850404903545525</v>
      </c>
      <c r="E69" s="21">
        <f t="shared" si="22"/>
        <v>0.91206930417124543</v>
      </c>
      <c r="F69" s="21">
        <f t="shared" si="22"/>
        <v>0.95677381093660363</v>
      </c>
      <c r="G69" s="21">
        <f t="shared" si="22"/>
        <v>0.99913939951315689</v>
      </c>
      <c r="H69" s="21">
        <f t="shared" si="22"/>
        <v>0.9983240689668802</v>
      </c>
      <c r="I69" s="21">
        <f t="shared" si="22"/>
        <v>1.0644876333673103</v>
      </c>
      <c r="J69" s="21">
        <f t="shared" si="22"/>
        <v>1.1087384545798131</v>
      </c>
      <c r="K69" s="21">
        <f t="shared" si="22"/>
        <v>1.0819436380333274</v>
      </c>
      <c r="L69" s="21">
        <f t="shared" si="22"/>
        <v>1.1537399277772242</v>
      </c>
      <c r="M69" s="21">
        <f t="shared" si="22"/>
        <v>1.1074275888055802</v>
      </c>
      <c r="N69" s="21">
        <f t="shared" si="13"/>
        <v>0.99999999999999989</v>
      </c>
      <c r="O69" s="21">
        <f t="shared" si="14"/>
        <v>0.850404903545525</v>
      </c>
      <c r="P69" s="21">
        <f t="shared" si="15"/>
        <v>1.1537399277772242</v>
      </c>
      <c r="Q69" s="21">
        <f t="shared" si="16"/>
        <v>0.30333502423169922</v>
      </c>
      <c r="R69">
        <f>R44</f>
        <v>0</v>
      </c>
      <c r="S69">
        <f>S44</f>
        <v>0</v>
      </c>
      <c r="T69">
        <f>T44</f>
        <v>1</v>
      </c>
    </row>
    <row r="70" spans="1:20" x14ac:dyDescent="0.25">
      <c r="A70" t="s">
        <v>30</v>
      </c>
      <c r="B70" s="21">
        <f t="shared" ref="B70:M70" si="23">B45/$N$45</f>
        <v>0.66094235290318171</v>
      </c>
      <c r="C70" s="21">
        <f t="shared" si="23"/>
        <v>0.84686433189482035</v>
      </c>
      <c r="D70" s="21">
        <f t="shared" si="23"/>
        <v>1.0194352817947023</v>
      </c>
      <c r="E70" s="21">
        <f t="shared" si="23"/>
        <v>1.0233172226964433</v>
      </c>
      <c r="F70" s="21">
        <f t="shared" si="23"/>
        <v>1.0901260723528758</v>
      </c>
      <c r="G70" s="21">
        <f t="shared" si="23"/>
        <v>1.1683692706756301</v>
      </c>
      <c r="H70" s="21">
        <f t="shared" si="23"/>
        <v>1.1289913418764927</v>
      </c>
      <c r="I70" s="21">
        <f t="shared" si="23"/>
        <v>1.0114187591737183</v>
      </c>
      <c r="J70" s="21">
        <f t="shared" si="23"/>
        <v>1.0519802813161703</v>
      </c>
      <c r="K70" s="21">
        <f t="shared" si="23"/>
        <v>1.1001268004820102</v>
      </c>
      <c r="L70" s="21">
        <f t="shared" si="23"/>
        <v>0.94250709645603759</v>
      </c>
      <c r="M70" s="21">
        <f t="shared" si="23"/>
        <v>0.9559211883779184</v>
      </c>
      <c r="N70" s="21">
        <f t="shared" si="13"/>
        <v>1</v>
      </c>
      <c r="O70" s="21">
        <f t="shared" si="14"/>
        <v>0.66094235290318171</v>
      </c>
      <c r="P70" s="21">
        <f t="shared" si="15"/>
        <v>1.1683692706756301</v>
      </c>
      <c r="Q70" s="21">
        <f t="shared" si="16"/>
        <v>0.50742691777244842</v>
      </c>
      <c r="R70">
        <f>R45</f>
        <v>0</v>
      </c>
      <c r="S70">
        <f>S45</f>
        <v>0</v>
      </c>
      <c r="T70">
        <f>T45</f>
        <v>1</v>
      </c>
    </row>
    <row r="71" spans="1:20" x14ac:dyDescent="0.25">
      <c r="A71" t="s">
        <v>32</v>
      </c>
      <c r="B71" s="21">
        <f t="shared" ref="B71:M71" si="24">B46/$N$46</f>
        <v>0.69429304925614688</v>
      </c>
      <c r="C71" s="21">
        <f t="shared" si="24"/>
        <v>0.68619422950469078</v>
      </c>
      <c r="D71" s="21">
        <f t="shared" si="24"/>
        <v>0.75245318675000283</v>
      </c>
      <c r="E71" s="21">
        <f t="shared" si="24"/>
        <v>0.83213053735777798</v>
      </c>
      <c r="F71" s="21">
        <f t="shared" si="24"/>
        <v>0.94078563011909855</v>
      </c>
      <c r="G71" s="21">
        <f t="shared" si="24"/>
        <v>1.0107536714595571</v>
      </c>
      <c r="H71" s="21">
        <f t="shared" si="24"/>
        <v>1.0786190398976059</v>
      </c>
      <c r="I71" s="21">
        <f t="shared" si="24"/>
        <v>1.1699899627047141</v>
      </c>
      <c r="J71" s="21">
        <f t="shared" si="24"/>
        <v>1.1609381558772736</v>
      </c>
      <c r="K71" s="21">
        <f t="shared" si="24"/>
        <v>1.3603454013270044</v>
      </c>
      <c r="L71" s="21">
        <f t="shared" si="24"/>
        <v>1.2599086721003894</v>
      </c>
      <c r="M71" s="21">
        <f t="shared" si="24"/>
        <v>1.0535884636457389</v>
      </c>
      <c r="N71" s="21">
        <f t="shared" si="13"/>
        <v>1</v>
      </c>
      <c r="O71" s="21">
        <f t="shared" si="14"/>
        <v>0.68619422950469078</v>
      </c>
      <c r="P71" s="21">
        <f t="shared" si="15"/>
        <v>1.3603454013270044</v>
      </c>
      <c r="Q71" s="21">
        <f t="shared" si="16"/>
        <v>0.67415117182231366</v>
      </c>
      <c r="R71">
        <f>R46</f>
        <v>0</v>
      </c>
      <c r="S71">
        <f>S46</f>
        <v>0</v>
      </c>
      <c r="T71">
        <f>T46</f>
        <v>1</v>
      </c>
    </row>
    <row r="72" spans="1:20" x14ac:dyDescent="0.25">
      <c r="A72" t="s">
        <v>34</v>
      </c>
      <c r="B72" s="21">
        <f t="shared" ref="B72:M72" si="25">B47/$N$47</f>
        <v>1.4165040403264979</v>
      </c>
      <c r="C72" s="21">
        <f t="shared" si="25"/>
        <v>1.065456515366306</v>
      </c>
      <c r="D72" s="21">
        <f t="shared" si="25"/>
        <v>0.95169558114188191</v>
      </c>
      <c r="E72" s="21">
        <f t="shared" si="25"/>
        <v>0.93968080986482816</v>
      </c>
      <c r="F72" s="21">
        <f t="shared" si="25"/>
        <v>0.99178097105100682</v>
      </c>
      <c r="G72" s="21">
        <f t="shared" si="25"/>
        <v>0.92170524884528615</v>
      </c>
      <c r="H72" s="21">
        <f t="shared" si="25"/>
        <v>0.95993680941550208</v>
      </c>
      <c r="I72" s="21">
        <f t="shared" si="25"/>
        <v>1.0007526788592531</v>
      </c>
      <c r="J72" s="21">
        <f t="shared" si="25"/>
        <v>1.0771434294013682</v>
      </c>
      <c r="K72" s="21">
        <f t="shared" si="25"/>
        <v>1.0576951438914728</v>
      </c>
      <c r="L72" s="21">
        <f t="shared" si="25"/>
        <v>0.80596891428784478</v>
      </c>
      <c r="M72" s="21">
        <f t="shared" si="25"/>
        <v>0.81167985754875283</v>
      </c>
      <c r="N72" s="21">
        <f t="shared" si="13"/>
        <v>1</v>
      </c>
      <c r="O72" s="21">
        <f t="shared" si="14"/>
        <v>0.80596891428784478</v>
      </c>
      <c r="P72" s="21">
        <f t="shared" si="15"/>
        <v>1.4165040403264979</v>
      </c>
      <c r="Q72" s="21">
        <f t="shared" si="16"/>
        <v>0.61053512603865312</v>
      </c>
      <c r="R72">
        <f>R47</f>
        <v>0</v>
      </c>
      <c r="S72">
        <f>S47</f>
        <v>0</v>
      </c>
      <c r="T72">
        <f>T47</f>
        <v>1</v>
      </c>
    </row>
    <row r="73" spans="1:20" x14ac:dyDescent="0.25">
      <c r="A73" t="s">
        <v>36</v>
      </c>
      <c r="B73" s="21">
        <f t="shared" ref="B73:M73" si="26">B48/$N$48</f>
        <v>0.87540284048069583</v>
      </c>
      <c r="C73" s="21">
        <f t="shared" si="26"/>
        <v>1.031963789271215</v>
      </c>
      <c r="D73" s="21">
        <f t="shared" si="26"/>
        <v>1.0674582215177726</v>
      </c>
      <c r="E73" s="21">
        <f t="shared" si="26"/>
        <v>1.0664285166967598</v>
      </c>
      <c r="F73" s="21">
        <f t="shared" si="26"/>
        <v>1.0088857550294867</v>
      </c>
      <c r="G73" s="21">
        <f t="shared" si="26"/>
        <v>0.97294760010079129</v>
      </c>
      <c r="H73" s="21">
        <f t="shared" si="26"/>
        <v>0.98492137208568675</v>
      </c>
      <c r="I73" s="21">
        <f t="shared" si="26"/>
        <v>0.96872828178974379</v>
      </c>
      <c r="J73" s="21">
        <f t="shared" si="26"/>
        <v>0.98799481879761419</v>
      </c>
      <c r="K73" s="21">
        <f t="shared" si="26"/>
        <v>0.92842477233225706</v>
      </c>
      <c r="L73" s="21">
        <f t="shared" si="26"/>
        <v>1.0153267570156983</v>
      </c>
      <c r="M73" s="21">
        <f t="shared" si="26"/>
        <v>1.0915172748822799</v>
      </c>
      <c r="N73" s="21">
        <f t="shared" si="13"/>
        <v>1</v>
      </c>
      <c r="O73" s="21">
        <f t="shared" si="14"/>
        <v>0.87540284048069583</v>
      </c>
      <c r="P73" s="21">
        <f t="shared" si="15"/>
        <v>1.0915172748822799</v>
      </c>
      <c r="Q73" s="21">
        <f t="shared" si="16"/>
        <v>0.21611443440158407</v>
      </c>
      <c r="R73">
        <f>R48</f>
        <v>0</v>
      </c>
      <c r="S73">
        <f>S48</f>
        <v>1</v>
      </c>
      <c r="T73">
        <f>T48</f>
        <v>1</v>
      </c>
    </row>
    <row r="74" spans="1:20" x14ac:dyDescent="0.25">
      <c r="A74" t="s">
        <v>38</v>
      </c>
      <c r="B74" s="21">
        <f t="shared" ref="B74:M74" si="27">B49/$N$49</f>
        <v>0.70611539343949836</v>
      </c>
      <c r="C74" s="21">
        <f t="shared" si="27"/>
        <v>0.81722974986797137</v>
      </c>
      <c r="D74" s="21">
        <f t="shared" si="27"/>
        <v>0.82950112343418225</v>
      </c>
      <c r="E74" s="21">
        <f t="shared" si="27"/>
        <v>0.88654708606881416</v>
      </c>
      <c r="F74" s="21">
        <f t="shared" si="27"/>
        <v>0.96903564888982996</v>
      </c>
      <c r="G74" s="21">
        <f t="shared" si="27"/>
        <v>1.0494283409320162</v>
      </c>
      <c r="H74" s="21">
        <f t="shared" si="27"/>
        <v>1.0227990675472018</v>
      </c>
      <c r="I74" s="21">
        <f t="shared" si="27"/>
        <v>1.1389326963843505</v>
      </c>
      <c r="J74" s="21">
        <f t="shared" si="27"/>
        <v>1.1140087724516206</v>
      </c>
      <c r="K74" s="21">
        <f t="shared" si="27"/>
        <v>1.1488930472892678</v>
      </c>
      <c r="L74" s="21">
        <f t="shared" si="27"/>
        <v>1.1224741301430698</v>
      </c>
      <c r="M74" s="21">
        <f t="shared" si="27"/>
        <v>1.1950349435521792</v>
      </c>
      <c r="N74" s="21">
        <f t="shared" si="13"/>
        <v>1.0000000000000002</v>
      </c>
      <c r="O74" s="21">
        <f t="shared" si="14"/>
        <v>0.70611539343949836</v>
      </c>
      <c r="P74" s="21">
        <f t="shared" si="15"/>
        <v>1.1950349435521792</v>
      </c>
      <c r="Q74" s="21">
        <f t="shared" si="16"/>
        <v>0.48891955011268085</v>
      </c>
      <c r="R74">
        <f>R49</f>
        <v>0</v>
      </c>
      <c r="S74">
        <f>S49</f>
        <v>1</v>
      </c>
      <c r="T74">
        <f>T49</f>
        <v>1</v>
      </c>
    </row>
    <row r="75" spans="1:20" x14ac:dyDescent="0.25">
      <c r="A75" t="s">
        <v>40</v>
      </c>
      <c r="B75" s="21">
        <f t="shared" ref="B75:M75" si="28">B50/$N$50</f>
        <v>1.0444626374954746</v>
      </c>
      <c r="C75" s="21">
        <f t="shared" si="28"/>
        <v>0.96366200096107946</v>
      </c>
      <c r="D75" s="21">
        <f t="shared" si="28"/>
        <v>0.97073312620812657</v>
      </c>
      <c r="E75" s="21">
        <f t="shared" si="28"/>
        <v>0.92907274168033493</v>
      </c>
      <c r="F75" s="21">
        <f t="shared" si="28"/>
        <v>0.94936519012256437</v>
      </c>
      <c r="G75" s="21">
        <f t="shared" si="28"/>
        <v>0.97778290198245776</v>
      </c>
      <c r="H75" s="21">
        <f t="shared" si="28"/>
        <v>0.96671943881705946</v>
      </c>
      <c r="I75" s="21">
        <f t="shared" si="28"/>
        <v>0.94577289476465276</v>
      </c>
      <c r="J75" s="21">
        <f t="shared" si="28"/>
        <v>0.92360135397251342</v>
      </c>
      <c r="K75" s="21">
        <f t="shared" si="28"/>
        <v>0.94919910547720998</v>
      </c>
      <c r="L75" s="21">
        <f t="shared" si="28"/>
        <v>1.1560852556643462</v>
      </c>
      <c r="M75" s="21">
        <f t="shared" si="28"/>
        <v>1.2235433528541819</v>
      </c>
      <c r="N75" s="21">
        <f t="shared" si="13"/>
        <v>1.0000000000000002</v>
      </c>
      <c r="O75" s="21">
        <f t="shared" si="14"/>
        <v>0.92360135397251342</v>
      </c>
      <c r="P75" s="21">
        <f t="shared" si="15"/>
        <v>1.2235433528541819</v>
      </c>
      <c r="Q75" s="21">
        <f t="shared" si="16"/>
        <v>0.2999419988816685</v>
      </c>
      <c r="R75">
        <f>R50</f>
        <v>0</v>
      </c>
      <c r="S75">
        <f>S50</f>
        <v>1</v>
      </c>
      <c r="T75">
        <f>T50</f>
        <v>1</v>
      </c>
    </row>
    <row r="76" spans="1:20" x14ac:dyDescent="0.25">
      <c r="A76" t="s">
        <v>42</v>
      </c>
      <c r="B76" s="21">
        <f t="shared" ref="B76:M76" si="29">B51/$N$51</f>
        <v>1.0663942427786959</v>
      </c>
      <c r="C76" s="21">
        <f t="shared" si="29"/>
        <v>1.0581375797873565</v>
      </c>
      <c r="D76" s="21">
        <f t="shared" si="29"/>
        <v>1.0532216626017519</v>
      </c>
      <c r="E76" s="21">
        <f t="shared" si="29"/>
        <v>1.0245093839889676</v>
      </c>
      <c r="F76" s="21">
        <f t="shared" si="29"/>
        <v>1.0254874384642751</v>
      </c>
      <c r="G76" s="21">
        <f t="shared" si="29"/>
        <v>1.0154042768057499</v>
      </c>
      <c r="H76" s="21">
        <f t="shared" si="29"/>
        <v>1.0429771132784345</v>
      </c>
      <c r="I76" s="21">
        <f t="shared" si="29"/>
        <v>0.93864169936655073</v>
      </c>
      <c r="J76" s="21">
        <f t="shared" si="29"/>
        <v>0.97310865184361151</v>
      </c>
      <c r="K76" s="21">
        <f t="shared" si="29"/>
        <v>1.0049707792708951</v>
      </c>
      <c r="L76" s="21">
        <f t="shared" si="29"/>
        <v>0.94497642191348108</v>
      </c>
      <c r="M76" s="21">
        <f t="shared" si="29"/>
        <v>0.85217074990023189</v>
      </c>
      <c r="N76" s="21">
        <f t="shared" si="13"/>
        <v>1.0000000000000002</v>
      </c>
      <c r="O76" s="21">
        <f t="shared" si="14"/>
        <v>0.85217074990023189</v>
      </c>
      <c r="P76" s="21">
        <f t="shared" si="15"/>
        <v>1.0663942427786959</v>
      </c>
      <c r="Q76" s="21">
        <f t="shared" si="16"/>
        <v>0.21422349287846398</v>
      </c>
      <c r="R76">
        <f>R51</f>
        <v>0</v>
      </c>
      <c r="S76">
        <f>S51</f>
        <v>1</v>
      </c>
      <c r="T76">
        <f>T51</f>
        <v>1</v>
      </c>
    </row>
    <row r="77" spans="1:20" x14ac:dyDescent="0.25">
      <c r="A77" t="s">
        <v>44</v>
      </c>
      <c r="B77" s="21">
        <f t="shared" ref="B77:M77" si="30">B52/$N$52</f>
        <v>1.1291630439830505</v>
      </c>
      <c r="C77" s="21">
        <f t="shared" si="30"/>
        <v>0.98753874443357537</v>
      </c>
      <c r="D77" s="21">
        <f t="shared" si="30"/>
        <v>0.95200668066195138</v>
      </c>
      <c r="E77" s="21">
        <f t="shared" si="30"/>
        <v>0.96084053491557242</v>
      </c>
      <c r="F77" s="21">
        <f t="shared" si="30"/>
        <v>0.95191790923927255</v>
      </c>
      <c r="G77" s="21">
        <f t="shared" si="30"/>
        <v>1.0112149949163094</v>
      </c>
      <c r="H77" s="21">
        <f t="shared" si="30"/>
        <v>1.0776697954921024</v>
      </c>
      <c r="I77" s="21">
        <f t="shared" si="30"/>
        <v>1.1181469575730794</v>
      </c>
      <c r="J77" s="21">
        <f t="shared" si="30"/>
        <v>1.0878351771700037</v>
      </c>
      <c r="K77" s="21">
        <f t="shared" si="30"/>
        <v>1.0129993203196368</v>
      </c>
      <c r="L77" s="21">
        <f t="shared" si="30"/>
        <v>0.88442408840829023</v>
      </c>
      <c r="M77" s="21">
        <f t="shared" si="30"/>
        <v>0.82624275288715743</v>
      </c>
      <c r="N77" s="21">
        <f t="shared" si="13"/>
        <v>1</v>
      </c>
      <c r="O77" s="21">
        <f t="shared" si="14"/>
        <v>0.82624275288715743</v>
      </c>
      <c r="P77" s="21">
        <f t="shared" si="15"/>
        <v>1.1291630439830505</v>
      </c>
      <c r="Q77" s="21">
        <f t="shared" si="16"/>
        <v>0.30292029109589302</v>
      </c>
      <c r="R77">
        <f>R52</f>
        <v>0</v>
      </c>
      <c r="S77">
        <f>S52</f>
        <v>1</v>
      </c>
      <c r="T77">
        <f>T52</f>
        <v>1</v>
      </c>
    </row>
    <row r="78" spans="1:20" x14ac:dyDescent="0.25">
      <c r="A78" t="s">
        <v>46</v>
      </c>
      <c r="B78" s="21">
        <f t="shared" ref="B78:L78" si="31">B53/$N$53</f>
        <v>0.89213086002232844</v>
      </c>
      <c r="C78" s="21">
        <f t="shared" si="31"/>
        <v>0.90577303887867788</v>
      </c>
      <c r="D78" s="21">
        <f t="shared" si="31"/>
        <v>0.98068473056544747</v>
      </c>
      <c r="E78" s="21">
        <f t="shared" si="31"/>
        <v>1.0514439207317623</v>
      </c>
      <c r="F78" s="21">
        <f t="shared" si="31"/>
        <v>1.0212294701126574</v>
      </c>
      <c r="G78" s="21">
        <f t="shared" si="31"/>
        <v>1.0306884566019314</v>
      </c>
      <c r="H78" s="21">
        <f t="shared" si="31"/>
        <v>1.0424267820637669</v>
      </c>
      <c r="I78" s="21">
        <f t="shared" si="31"/>
        <v>1.0164447346693608</v>
      </c>
      <c r="J78" s="21">
        <f t="shared" si="31"/>
        <v>0.97968264452680831</v>
      </c>
      <c r="K78" s="21">
        <f t="shared" si="31"/>
        <v>0.98530545635526046</v>
      </c>
      <c r="L78" s="21">
        <f t="shared" si="31"/>
        <v>1.1264889607399577</v>
      </c>
      <c r="M78" s="21">
        <f t="shared" ref="M78" si="32">M53/$N$53</f>
        <v>0.96770094473204216</v>
      </c>
      <c r="N78" s="21">
        <f t="shared" si="13"/>
        <v>1</v>
      </c>
      <c r="O78" s="21">
        <f>MIN(B78:M78)</f>
        <v>0.89213086002232844</v>
      </c>
      <c r="P78" s="21">
        <f t="shared" si="15"/>
        <v>1.1264889607399577</v>
      </c>
      <c r="Q78" s="21">
        <f t="shared" si="16"/>
        <v>0.2343581007176293</v>
      </c>
      <c r="R78">
        <f>R53</f>
        <v>1</v>
      </c>
      <c r="S78">
        <f>S53</f>
        <v>1</v>
      </c>
      <c r="T78">
        <f>T53</f>
        <v>1</v>
      </c>
    </row>
    <row r="79" spans="1:20" x14ac:dyDescent="0.25">
      <c r="A79" t="s">
        <v>267</v>
      </c>
      <c r="B79" s="21">
        <f>B54/$N$54</f>
        <v>1.0512625124303321</v>
      </c>
      <c r="C79" s="21">
        <f t="shared" ref="C79:I79" si="33">C54/$N$54</f>
        <v>1.07231883854609</v>
      </c>
      <c r="D79" s="21">
        <f t="shared" si="33"/>
        <v>1.0338393800412304</v>
      </c>
      <c r="E79" s="21">
        <f t="shared" si="33"/>
        <v>1.0151860561165043</v>
      </c>
      <c r="F79" s="21">
        <f t="shared" si="33"/>
        <v>0.99746637581870146</v>
      </c>
      <c r="G79" s="21">
        <f t="shared" si="33"/>
        <v>1.0065731717251245</v>
      </c>
      <c r="H79" s="21">
        <f t="shared" si="33"/>
        <v>0.98674265575345099</v>
      </c>
      <c r="I79" s="21">
        <f t="shared" si="33"/>
        <v>1.0147217403363087</v>
      </c>
      <c r="J79" s="21">
        <f>J54/$N$54</f>
        <v>1.0364777242777103</v>
      </c>
      <c r="K79" s="21">
        <f t="shared" ref="K79:L79" si="34">K54/$N$54</f>
        <v>1.0838808906400148</v>
      </c>
      <c r="L79" s="21">
        <f t="shared" si="34"/>
        <v>0.8835274300571716</v>
      </c>
      <c r="M79" s="21">
        <f>M54/$N$54</f>
        <v>0.81800322425735772</v>
      </c>
      <c r="N79" s="21">
        <f t="shared" si="13"/>
        <v>0.99999999999999989</v>
      </c>
      <c r="O79" s="21">
        <f>MIN(B79:M79)</f>
        <v>0.81800322425735772</v>
      </c>
      <c r="P79" s="21">
        <f t="shared" si="15"/>
        <v>1.0838808906400148</v>
      </c>
      <c r="Q79" s="21">
        <f t="shared" si="16"/>
        <v>0.26587766638265709</v>
      </c>
      <c r="R79">
        <f>R54</f>
        <v>1</v>
      </c>
      <c r="S79">
        <f>S54</f>
        <v>1</v>
      </c>
      <c r="T79">
        <f>T54</f>
        <v>1</v>
      </c>
    </row>
    <row r="80" spans="1:20" x14ac:dyDescent="0.25">
      <c r="A80" t="s">
        <v>306</v>
      </c>
      <c r="B80" s="21">
        <f>B55/$N$55</f>
        <v>0.90090068304125914</v>
      </c>
      <c r="C80" s="21">
        <f t="shared" ref="C80:G80" si="35">C55/$N$55</f>
        <v>0.94343857292588018</v>
      </c>
      <c r="D80" s="21">
        <f t="shared" si="35"/>
        <v>0.92939161019113858</v>
      </c>
      <c r="E80" s="21">
        <f t="shared" si="35"/>
        <v>0.95066433352978119</v>
      </c>
      <c r="F80" s="21">
        <f t="shared" si="35"/>
        <v>0.99172710217801285</v>
      </c>
      <c r="G80" s="21">
        <f t="shared" si="35"/>
        <v>1.0265589137551312</v>
      </c>
      <c r="H80" s="21">
        <f t="shared" ref="H80:M80" si="36">H55/$N$55</f>
        <v>0.99792222298718403</v>
      </c>
      <c r="I80" s="21">
        <f t="shared" si="36"/>
        <v>1.0034484647231583</v>
      </c>
      <c r="J80" s="21">
        <f t="shared" si="36"/>
        <v>1.0463811889369965</v>
      </c>
      <c r="K80" s="21">
        <f t="shared" si="36"/>
        <v>1.0790190596370846</v>
      </c>
      <c r="L80" s="21">
        <f t="shared" si="36"/>
        <v>1.1067405742002157</v>
      </c>
      <c r="M80" s="21">
        <f t="shared" si="36"/>
        <v>1.0238072738941566</v>
      </c>
      <c r="N80" s="21">
        <f t="shared" si="13"/>
        <v>1</v>
      </c>
      <c r="O80" s="21">
        <f>MIN(B80:M80)</f>
        <v>0.90090068304125914</v>
      </c>
      <c r="P80" s="21">
        <f>MAX(B80:M80)</f>
        <v>1.1067405742002157</v>
      </c>
      <c r="Q80" s="21">
        <f>P80-O80</f>
        <v>0.20583989115895651</v>
      </c>
      <c r="R80">
        <f>R55</f>
        <v>1</v>
      </c>
      <c r="S80">
        <f>S55</f>
        <v>1</v>
      </c>
      <c r="T80">
        <f>T55</f>
        <v>1</v>
      </c>
    </row>
    <row r="81" spans="1:20" x14ac:dyDescent="0.25">
      <c r="A81" t="s">
        <v>308</v>
      </c>
      <c r="B81" s="21">
        <f>B56/$N$56</f>
        <v>0.94549086687539807</v>
      </c>
      <c r="C81" s="21">
        <f>C56/$N$56</f>
        <v>0.92743768346520739</v>
      </c>
      <c r="D81" s="21">
        <f t="shared" ref="D81:M81" si="37">D56/$N$56</f>
        <v>0.93179494268638818</v>
      </c>
      <c r="E81" s="21">
        <f t="shared" si="37"/>
        <v>0.94656845945033363</v>
      </c>
      <c r="F81" s="21">
        <f t="shared" si="37"/>
        <v>0.9676531871797307</v>
      </c>
      <c r="G81" s="21">
        <f t="shared" si="37"/>
        <v>1.0156986785641884</v>
      </c>
      <c r="H81" s="21">
        <f t="shared" si="37"/>
        <v>1.0441824773934738</v>
      </c>
      <c r="I81" s="21">
        <f t="shared" si="37"/>
        <v>1.0599776019183234</v>
      </c>
      <c r="J81" s="21">
        <f t="shared" si="37"/>
        <v>1.1146274070804356</v>
      </c>
      <c r="K81" s="21">
        <f t="shared" si="37"/>
        <v>1.0262439136368353</v>
      </c>
      <c r="L81" s="21">
        <f t="shared" si="37"/>
        <v>0.99162456448696679</v>
      </c>
      <c r="M81" s="21">
        <f t="shared" si="37"/>
        <v>1.0287002172627189</v>
      </c>
      <c r="N81" s="21">
        <f>AVERAGE(B81:M81)</f>
        <v>1</v>
      </c>
      <c r="O81" s="21">
        <f>MIN(B81:M81)</f>
        <v>0.92743768346520739</v>
      </c>
      <c r="P81" s="21">
        <f>MAX(B81:M81)</f>
        <v>1.1146274070804356</v>
      </c>
      <c r="Q81" s="21">
        <f>P81-O81</f>
        <v>0.18718972361522823</v>
      </c>
      <c r="R81">
        <f>R56</f>
        <v>1</v>
      </c>
      <c r="S81">
        <f>S56</f>
        <v>1</v>
      </c>
      <c r="T81">
        <f>T56</f>
        <v>1</v>
      </c>
    </row>
    <row r="82" spans="1:20" x14ac:dyDescent="0.25">
      <c r="A82" t="s">
        <v>309</v>
      </c>
      <c r="B82" s="21">
        <f>B57/$N$57</f>
        <v>0.92724257888014783</v>
      </c>
      <c r="C82" s="21">
        <f t="shared" ref="C82:M82" si="38">C57/$N$57</f>
        <v>0.94763455713182787</v>
      </c>
      <c r="D82" s="21">
        <f t="shared" si="38"/>
        <v>0.95648723259022117</v>
      </c>
      <c r="E82" s="21">
        <f t="shared" si="38"/>
        <v>0.98910092314604647</v>
      </c>
      <c r="F82" s="21">
        <f t="shared" si="38"/>
        <v>0.98963693072743886</v>
      </c>
      <c r="G82" s="21">
        <f t="shared" si="38"/>
        <v>0.985479257489425</v>
      </c>
      <c r="H82" s="21">
        <f t="shared" si="38"/>
        <v>0.97189566524398496</v>
      </c>
      <c r="I82" s="21">
        <f t="shared" si="38"/>
        <v>0.94184338381887933</v>
      </c>
      <c r="J82" s="21">
        <f t="shared" si="38"/>
        <v>0.99758769455204599</v>
      </c>
      <c r="K82" s="21">
        <f t="shared" si="38"/>
        <v>1.1521254585797478</v>
      </c>
      <c r="L82" s="21">
        <f t="shared" si="38"/>
        <v>1.1443241961944721</v>
      </c>
      <c r="M82" s="21">
        <f t="shared" si="38"/>
        <v>0.99664212164576316</v>
      </c>
      <c r="N82" s="21">
        <f>AVERAGE(B82:M82)</f>
        <v>1</v>
      </c>
      <c r="O82" s="21">
        <f>MIN(B82:M82)</f>
        <v>0.92724257888014783</v>
      </c>
      <c r="P82" s="21">
        <f>MAX(B82:M82)</f>
        <v>1.1521254585797478</v>
      </c>
      <c r="Q82" s="21">
        <f>P82-O82</f>
        <v>0.22488287969959997</v>
      </c>
      <c r="R82">
        <f>R57</f>
        <v>1</v>
      </c>
      <c r="S82">
        <f>S57</f>
        <v>1</v>
      </c>
      <c r="T82">
        <f>T57</f>
        <v>1</v>
      </c>
    </row>
    <row r="83" spans="1:20" x14ac:dyDescent="0.25">
      <c r="R83">
        <f>SUM(R63:R82)</f>
        <v>5</v>
      </c>
      <c r="S83">
        <f>SUM(S63:S82)</f>
        <v>10</v>
      </c>
      <c r="T83">
        <f>SUM(T63:T82)</f>
        <v>15</v>
      </c>
    </row>
    <row r="84" spans="1:20" x14ac:dyDescent="0.25">
      <c r="A84" t="s">
        <v>236</v>
      </c>
      <c r="B84" s="21">
        <f>MAX(B68:B82)</f>
        <v>1.4165040403264979</v>
      </c>
      <c r="C84" s="21">
        <f t="shared" ref="C84:M84" si="39">MAX(C68:C82)</f>
        <v>1.07231883854609</v>
      </c>
      <c r="D84" s="21">
        <f t="shared" si="39"/>
        <v>1.0674582215177726</v>
      </c>
      <c r="E84" s="21">
        <f t="shared" si="39"/>
        <v>1.0664285166967598</v>
      </c>
      <c r="F84" s="21">
        <f t="shared" si="39"/>
        <v>1.0901260723528758</v>
      </c>
      <c r="G84" s="21">
        <f t="shared" si="39"/>
        <v>1.1683692706756301</v>
      </c>
      <c r="H84" s="21">
        <f t="shared" si="39"/>
        <v>1.1289913418764927</v>
      </c>
      <c r="I84" s="21">
        <f t="shared" si="39"/>
        <v>1.1699899627047141</v>
      </c>
      <c r="J84" s="21">
        <f t="shared" si="39"/>
        <v>1.1609381558772736</v>
      </c>
      <c r="K84" s="21">
        <f t="shared" si="39"/>
        <v>1.3603454013270044</v>
      </c>
      <c r="L84" s="21">
        <f t="shared" si="39"/>
        <v>1.2599086721003894</v>
      </c>
      <c r="M84" s="21">
        <f t="shared" si="39"/>
        <v>1.2235433528541819</v>
      </c>
    </row>
    <row r="85" spans="1:20" x14ac:dyDescent="0.25">
      <c r="A85" t="s">
        <v>268</v>
      </c>
      <c r="B85" s="21">
        <f>PERCENTILE(B68:B82,0.85)</f>
        <v>1.0824435749317787</v>
      </c>
      <c r="C85" s="21">
        <f t="shared" ref="C85:M85" si="40">PERCENTILE(C68:C82,0.85)</f>
        <v>1.0555202007357423</v>
      </c>
      <c r="D85" s="21">
        <f t="shared" si="40"/>
        <v>1.0323989702165777</v>
      </c>
      <c r="E85" s="21">
        <f t="shared" si="40"/>
        <v>1.0243901678597152</v>
      </c>
      <c r="F85" s="21">
        <f t="shared" si="40"/>
        <v>1.0199950986043405</v>
      </c>
      <c r="G85" s="21">
        <f t="shared" si="40"/>
        <v>1.0302755023172514</v>
      </c>
      <c r="H85" s="21">
        <f t="shared" si="40"/>
        <v>1.0743210636822396</v>
      </c>
      <c r="I85" s="21">
        <f t="shared" si="40"/>
        <v>1.1127810251525025</v>
      </c>
      <c r="J85" s="21">
        <f t="shared" si="40"/>
        <v>1.1134817406644397</v>
      </c>
      <c r="K85" s="21">
        <f t="shared" si="40"/>
        <v>1.1440164226085421</v>
      </c>
      <c r="L85" s="21">
        <f t="shared" si="40"/>
        <v>1.1527983546189491</v>
      </c>
      <c r="M85" s="21">
        <f t="shared" si="40"/>
        <v>1.1058365574132503</v>
      </c>
    </row>
    <row r="86" spans="1:20" x14ac:dyDescent="0.25">
      <c r="A86" t="s">
        <v>234</v>
      </c>
      <c r="B86" s="21">
        <f>AVERAGE(B68:B82)</f>
        <v>0.95249889186048653</v>
      </c>
      <c r="C86" s="21">
        <f t="shared" ref="C86:L86" si="41">AVERAGE(C68:C82)</f>
        <v>0.94113351170875603</v>
      </c>
      <c r="D86" s="21">
        <f t="shared" si="41"/>
        <v>0.95019311035209975</v>
      </c>
      <c r="E86" s="21">
        <f t="shared" si="41"/>
        <v>0.96569458622957394</v>
      </c>
      <c r="F86" s="21">
        <f t="shared" si="41"/>
        <v>0.98653888664553047</v>
      </c>
      <c r="G86" s="21">
        <f t="shared" si="41"/>
        <v>1.0095560117249245</v>
      </c>
      <c r="H86" s="21">
        <f t="shared" si="41"/>
        <v>1.0209696081621711</v>
      </c>
      <c r="I86" s="21">
        <f t="shared" si="41"/>
        <v>1.0243519809748647</v>
      </c>
      <c r="J86" s="21">
        <f t="shared" si="41"/>
        <v>1.0421875569374288</v>
      </c>
      <c r="K86" s="21">
        <f t="shared" si="41"/>
        <v>1.0675669942312203</v>
      </c>
      <c r="L86" s="21">
        <f t="shared" si="41"/>
        <v>1.043087764736776</v>
      </c>
      <c r="M86" s="21">
        <f>AVERAGE(M68:M82)</f>
        <v>0.99622109643616785</v>
      </c>
    </row>
    <row r="87" spans="1:20" x14ac:dyDescent="0.25">
      <c r="A87" t="s">
        <v>269</v>
      </c>
      <c r="B87" s="21">
        <f>PERCENTILE(B68:B82,0.15)</f>
        <v>0.72304413814361812</v>
      </c>
      <c r="C87" s="21">
        <f t="shared" ref="C87:L87" si="42">PERCENTILE(C68:C82,0.15)</f>
        <v>0.84957788154220237</v>
      </c>
      <c r="D87" s="21">
        <f t="shared" si="42"/>
        <v>0.85830357421008641</v>
      </c>
      <c r="E87" s="21">
        <f t="shared" si="42"/>
        <v>0.91376964792215443</v>
      </c>
      <c r="F87" s="21">
        <f t="shared" si="42"/>
        <v>0.94962046203423522</v>
      </c>
      <c r="G87" s="21">
        <f t="shared" si="42"/>
        <v>0.97343113028895789</v>
      </c>
      <c r="H87" s="21">
        <f t="shared" si="42"/>
        <v>0.97319823592815513</v>
      </c>
      <c r="I87" s="21">
        <f t="shared" si="42"/>
        <v>0.94806843346716185</v>
      </c>
      <c r="J87" s="21">
        <f t="shared" si="42"/>
        <v>0.97376605111193115</v>
      </c>
      <c r="K87" s="21">
        <f t="shared" si="42"/>
        <v>0.98727198864682397</v>
      </c>
      <c r="L87" s="21">
        <f t="shared" si="42"/>
        <v>0.89023238921306502</v>
      </c>
      <c r="M87" s="21">
        <f>PERCENTILE(M68:M82,0.15)</f>
        <v>0.82883555258846486</v>
      </c>
    </row>
    <row r="88" spans="1:20" x14ac:dyDescent="0.25">
      <c r="A88" t="s">
        <v>235</v>
      </c>
      <c r="B88" s="21">
        <f>MIN(B68:B82)</f>
        <v>0.66094235290318171</v>
      </c>
      <c r="C88" s="21">
        <f t="shared" ref="C88:M88" si="43">MIN(C68:C82)</f>
        <v>0.68619422950469078</v>
      </c>
      <c r="D88" s="21">
        <f t="shared" si="43"/>
        <v>0.75245318675000283</v>
      </c>
      <c r="E88" s="21">
        <f t="shared" si="43"/>
        <v>0.83213053735777798</v>
      </c>
      <c r="F88" s="21">
        <f t="shared" si="43"/>
        <v>0.94078563011909855</v>
      </c>
      <c r="G88" s="21">
        <f t="shared" si="43"/>
        <v>0.92170524884528615</v>
      </c>
      <c r="H88" s="21">
        <f t="shared" si="43"/>
        <v>0.95993680941550208</v>
      </c>
      <c r="I88" s="21">
        <f t="shared" si="43"/>
        <v>0.93864169936655073</v>
      </c>
      <c r="J88" s="21">
        <f t="shared" si="43"/>
        <v>0.92360135397251342</v>
      </c>
      <c r="K88" s="21">
        <f t="shared" si="43"/>
        <v>0.92842477233225706</v>
      </c>
      <c r="L88" s="21">
        <f t="shared" si="43"/>
        <v>0.80596891428784478</v>
      </c>
      <c r="M88" s="21">
        <f t="shared" si="43"/>
        <v>0.81167985754875283</v>
      </c>
    </row>
    <row r="90" spans="1:20" s="92" customFormat="1" x14ac:dyDescent="0.25">
      <c r="A90" s="92" t="s">
        <v>284</v>
      </c>
      <c r="B90" s="93" t="e">
        <f>IF($F$1="Corn",'Current Year'!C4,IF($F$1="Soybeans", 'Current Year'!E4,IF($F$1="Wheat", 'Current Year'!K4,IF($F$1="Grain Sorghum", 'Current Year'!G4,""))))</f>
        <v>#DIV/0!</v>
      </c>
      <c r="C90" s="93" t="e">
        <f>IF($F$1="Corn",'Current Year'!C5,IF($F$1="Soybeans", 'Current Year'!E5,IF($F$1="Wheat", 'Current Year'!K5,IF($F$1="Grain Sorghum", 'Current Year'!G5,""))))</f>
        <v>#DIV/0!</v>
      </c>
      <c r="D90" s="93" t="e">
        <f>IF($F$1="Corn",'Current Year'!C6,IF($F$1="Soybeans", 'Current Year'!E6,IF($F$1="Wheat", 'Current Year'!K6,IF($F$1="Grain Sorghum", 'Current Year'!G6,""))))</f>
        <v>#DIV/0!</v>
      </c>
      <c r="E90" s="93" t="e">
        <f>IF($F$1="Corn",'Current Year'!C7,IF($F$1="Soybeans", 'Current Year'!E7,IF($F$1="Wheat", 'Current Year'!K7,IF($F$1="Grain Sorghum", 'Current Year'!G7,""))))</f>
        <v>#DIV/0!</v>
      </c>
      <c r="F90" s="93" t="e">
        <f>IF($F$1="Corn",'Current Year'!C8,IF($F$1="Soybeans", 'Current Year'!E8,IF($F$1="Wheat", 'Current Year'!K8,IF($F$1="Grain Sorghum", 'Current Year'!G8,""))))</f>
        <v>#DIV/0!</v>
      </c>
      <c r="G90" s="93" t="e">
        <f>IF($F$1="Corn",'Current Year'!C9,IF($F$1="Soybeans", 'Current Year'!E9,IF($F$1="Wheat", 'Current Year'!K9,IF($F$1="Grain Sorghum", 'Current Year'!G9,""))))</f>
        <v>#DIV/0!</v>
      </c>
      <c r="H90" s="93" t="e">
        <f>IF($F$1="Corn",'Current Year'!C10,IF($F$1="Soybeans", 'Current Year'!E10,IF($F$1="Wheat", 'Current Year'!K10,IF($F$1="Grain Sorghum", 'Current Year'!G10,""))))</f>
        <v>#DIV/0!</v>
      </c>
      <c r="I90" s="93" t="e">
        <f>IF($F$1="Corn",'Current Year'!C11,IF($F$1="Soybeans", 'Current Year'!E11,IF($F$1="Wheat", 'Current Year'!K11,IF($F$1="Grain Sorghum", 'Current Year'!G11,""))))</f>
        <v>#DIV/0!</v>
      </c>
      <c r="J90" s="93" t="e">
        <f>IF($F$1="Corn",'Current Year'!C12,IF($F$1="Soybeans", 'Current Year'!E12,IF($F$1="Wheat", 'Current Year'!K12,IF($F$1="Grain Sorghum", 'Current Year'!G12,""))))</f>
        <v>#DIV/0!</v>
      </c>
      <c r="K90" s="93" t="e">
        <f>IF($F$1="Corn",'Current Year'!C13,IF($F$1="Soybeans", 'Current Year'!E13,IF($F$1="Wheat", 'Current Year'!K13,IF($F$1="Grain Sorghum", 'Current Year'!G13,""))))</f>
        <v>#DIV/0!</v>
      </c>
      <c r="L90" s="93" t="e">
        <f>IF($F$1="Corn",'Current Year'!C14,IF($F$1="Soybeans", 'Current Year'!E14,IF($F$1="Wheat", 'Current Year'!K14,IF($F$1="Grain Sorghum", 'Current Year'!G14,""))))</f>
        <v>#DIV/0!</v>
      </c>
      <c r="M90" s="93" t="e">
        <f>IF($F$1="Corn",'Current Year'!C15,IF($F$1="Soybeans", 'Current Year'!E15,IF($F$1="Wheat", 'Current Year'!K15,IF($F$1="Grain Sorghum", 'Current Year'!G15,""))))</f>
        <v>#DIV/0!</v>
      </c>
    </row>
  </sheetData>
  <sheetProtection algorithmName="SHA-512" hashValue="Dz0vVzwbi1VQV7/OOJ69+60kMB6WfssgPsabFMoYcWPSzpD3wjuw9SWVRwHJAVXicPPF8jpr15X/NCXJA61iPQ==" saltValue="2SWJEsswVOWHFh4ZYmCUhA==" spinCount="100000" sheet="1" objects="1" scenarios="1"/>
  <mergeCells count="9">
    <mergeCell ref="F1:G1"/>
    <mergeCell ref="B1:C1"/>
    <mergeCell ref="C35:D35"/>
    <mergeCell ref="C60:D60"/>
    <mergeCell ref="A35:B35"/>
    <mergeCell ref="A60:B60"/>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5" x14ac:dyDescent="0.25"/>
  <cols>
    <col min="1" max="1" width="10.85546875" bestFit="1" customWidth="1"/>
    <col min="2" max="4" width="14.7109375" style="17" customWidth="1"/>
    <col min="5" max="5" width="14.7109375" style="72" customWidth="1"/>
    <col min="6" max="7" width="14.7109375" customWidth="1"/>
    <col min="9" max="9" width="10.85546875" bestFit="1" customWidth="1"/>
    <col min="10" max="10" width="12.5703125" customWidth="1"/>
    <col min="11" max="11" width="11.85546875" customWidth="1"/>
  </cols>
  <sheetData>
    <row r="1" spans="1:11" x14ac:dyDescent="0.25">
      <c r="B1" s="116" t="s">
        <v>307</v>
      </c>
      <c r="C1" s="116"/>
      <c r="D1" s="116"/>
      <c r="E1" s="116"/>
      <c r="F1" s="116"/>
      <c r="G1" s="116"/>
      <c r="H1" s="69"/>
      <c r="I1" s="69"/>
      <c r="J1" s="117" t="s">
        <v>307</v>
      </c>
      <c r="K1" s="117"/>
    </row>
    <row r="2" spans="1:11" x14ac:dyDescent="0.25">
      <c r="A2" s="60"/>
      <c r="B2" s="121" t="s">
        <v>238</v>
      </c>
      <c r="C2" s="122"/>
      <c r="D2" s="123" t="s">
        <v>239</v>
      </c>
      <c r="E2" s="124"/>
      <c r="F2" s="125" t="s">
        <v>241</v>
      </c>
      <c r="G2" s="125"/>
      <c r="H2" s="70"/>
      <c r="I2" s="74"/>
      <c r="J2" s="119" t="s">
        <v>240</v>
      </c>
      <c r="K2" s="120"/>
    </row>
    <row r="3" spans="1:11" x14ac:dyDescent="0.25">
      <c r="A3" s="60"/>
      <c r="B3" s="63" t="s">
        <v>302</v>
      </c>
      <c r="C3" s="63" t="s">
        <v>303</v>
      </c>
      <c r="D3" s="64" t="s">
        <v>302</v>
      </c>
      <c r="E3" s="64" t="s">
        <v>303</v>
      </c>
      <c r="F3" s="65" t="s">
        <v>302</v>
      </c>
      <c r="G3" s="65" t="s">
        <v>303</v>
      </c>
      <c r="H3" s="70"/>
      <c r="I3" s="74"/>
      <c r="J3" s="85" t="s">
        <v>302</v>
      </c>
      <c r="K3" s="85" t="s">
        <v>303</v>
      </c>
    </row>
    <row r="4" spans="1:11" x14ac:dyDescent="0.25">
      <c r="A4" s="60" t="s">
        <v>270</v>
      </c>
      <c r="B4" s="66"/>
      <c r="C4" s="82" t="e">
        <f>B4/$B$16</f>
        <v>#DIV/0!</v>
      </c>
      <c r="D4" s="67"/>
      <c r="E4" s="83" t="e">
        <f>D4/$D$16</f>
        <v>#DIV/0!</v>
      </c>
      <c r="F4" s="68"/>
      <c r="G4" s="84" t="e">
        <f>F4/$F$16</f>
        <v>#DIV/0!</v>
      </c>
      <c r="H4" s="71"/>
      <c r="I4" s="60" t="s">
        <v>271</v>
      </c>
      <c r="J4" s="88">
        <v>4.37</v>
      </c>
      <c r="K4" s="89">
        <f>J4/$J$16</f>
        <v>0.97183098591549311</v>
      </c>
    </row>
    <row r="5" spans="1:11" x14ac:dyDescent="0.25">
      <c r="A5" s="60" t="s">
        <v>272</v>
      </c>
      <c r="B5" s="76"/>
      <c r="C5" s="82" t="e">
        <f t="shared" ref="C5:C14" si="0">B5/$B$16</f>
        <v>#DIV/0!</v>
      </c>
      <c r="D5" s="78"/>
      <c r="E5" s="83" t="e">
        <f t="shared" ref="E5:E14" si="1">D5/$D$16</f>
        <v>#DIV/0!</v>
      </c>
      <c r="F5" s="80"/>
      <c r="G5" s="84" t="e">
        <f t="shared" ref="G5:G14" si="2">F5/$F$16</f>
        <v>#DIV/0!</v>
      </c>
      <c r="H5" s="71"/>
      <c r="I5" s="60" t="s">
        <v>273</v>
      </c>
      <c r="J5" s="88">
        <v>4.7699999999999996</v>
      </c>
      <c r="K5" s="89">
        <f t="shared" ref="K5:K15" si="3">J5/$J$16</f>
        <v>1.060785767234989</v>
      </c>
    </row>
    <row r="6" spans="1:11" x14ac:dyDescent="0.25">
      <c r="A6" s="60" t="s">
        <v>274</v>
      </c>
      <c r="B6" s="76"/>
      <c r="C6" s="82" t="e">
        <f t="shared" si="0"/>
        <v>#DIV/0!</v>
      </c>
      <c r="D6" s="78"/>
      <c r="E6" s="83" t="e">
        <f t="shared" si="1"/>
        <v>#DIV/0!</v>
      </c>
      <c r="F6" s="80"/>
      <c r="G6" s="84" t="e">
        <f t="shared" si="2"/>
        <v>#DIV/0!</v>
      </c>
      <c r="H6" s="71"/>
      <c r="I6" s="60" t="s">
        <v>275</v>
      </c>
      <c r="J6" s="86">
        <v>4.07</v>
      </c>
      <c r="K6" s="89">
        <f t="shared" si="3"/>
        <v>0.90511489992587113</v>
      </c>
    </row>
    <row r="7" spans="1:11" x14ac:dyDescent="0.25">
      <c r="A7" s="60" t="s">
        <v>276</v>
      </c>
      <c r="B7" s="76"/>
      <c r="C7" s="82" t="e">
        <f t="shared" si="0"/>
        <v>#DIV/0!</v>
      </c>
      <c r="D7" s="78"/>
      <c r="E7" s="83" t="e">
        <f t="shared" si="1"/>
        <v>#DIV/0!</v>
      </c>
      <c r="F7" s="80"/>
      <c r="G7" s="84" t="e">
        <f t="shared" si="2"/>
        <v>#DIV/0!</v>
      </c>
      <c r="H7" s="71"/>
      <c r="I7" s="60" t="s">
        <v>270</v>
      </c>
      <c r="J7" s="86">
        <v>4.33</v>
      </c>
      <c r="K7" s="89">
        <f t="shared" si="3"/>
        <v>0.96293550778354353</v>
      </c>
    </row>
    <row r="8" spans="1:11" x14ac:dyDescent="0.25">
      <c r="A8" s="60" t="s">
        <v>277</v>
      </c>
      <c r="B8" s="76"/>
      <c r="C8" s="82" t="e">
        <f t="shared" si="0"/>
        <v>#DIV/0!</v>
      </c>
      <c r="D8" s="78"/>
      <c r="E8" s="83" t="e">
        <f t="shared" si="1"/>
        <v>#DIV/0!</v>
      </c>
      <c r="F8" s="80"/>
      <c r="G8" s="84" t="e">
        <f t="shared" si="2"/>
        <v>#DIV/0!</v>
      </c>
      <c r="H8" s="71"/>
      <c r="I8" s="60" t="s">
        <v>272</v>
      </c>
      <c r="J8" s="86">
        <v>4.33</v>
      </c>
      <c r="K8" s="89">
        <f t="shared" si="3"/>
        <v>0.96293550778354353</v>
      </c>
    </row>
    <row r="9" spans="1:11" x14ac:dyDescent="0.25">
      <c r="A9" s="60" t="s">
        <v>278</v>
      </c>
      <c r="B9" s="76"/>
      <c r="C9" s="82" t="e">
        <f t="shared" si="0"/>
        <v>#DIV/0!</v>
      </c>
      <c r="D9" s="78"/>
      <c r="E9" s="83" t="e">
        <f t="shared" si="1"/>
        <v>#DIV/0!</v>
      </c>
      <c r="F9" s="80"/>
      <c r="G9" s="84" t="e">
        <f t="shared" si="2"/>
        <v>#DIV/0!</v>
      </c>
      <c r="H9" s="71"/>
      <c r="I9" s="60" t="s">
        <v>274</v>
      </c>
      <c r="J9" s="86">
        <v>4.33</v>
      </c>
      <c r="K9" s="89">
        <f t="shared" si="3"/>
        <v>0.96293550778354353</v>
      </c>
    </row>
    <row r="10" spans="1:11" x14ac:dyDescent="0.25">
      <c r="A10" s="60" t="s">
        <v>279</v>
      </c>
      <c r="B10" s="76"/>
      <c r="C10" s="82" t="e">
        <f t="shared" si="0"/>
        <v>#DIV/0!</v>
      </c>
      <c r="D10" s="78"/>
      <c r="E10" s="83" t="e">
        <f t="shared" si="1"/>
        <v>#DIV/0!</v>
      </c>
      <c r="F10" s="80"/>
      <c r="G10" s="84" t="e">
        <f t="shared" si="2"/>
        <v>#DIV/0!</v>
      </c>
      <c r="H10" s="71"/>
      <c r="I10" s="60" t="s">
        <v>276</v>
      </c>
      <c r="J10" s="86">
        <v>4.54</v>
      </c>
      <c r="K10" s="89">
        <f t="shared" si="3"/>
        <v>1.0096367679762788</v>
      </c>
    </row>
    <row r="11" spans="1:11" x14ac:dyDescent="0.25">
      <c r="A11" s="60" t="s">
        <v>280</v>
      </c>
      <c r="B11" s="76"/>
      <c r="C11" s="82" t="e">
        <f t="shared" si="0"/>
        <v>#DIV/0!</v>
      </c>
      <c r="D11" s="78"/>
      <c r="E11" s="83" t="e">
        <f t="shared" si="1"/>
        <v>#DIV/0!</v>
      </c>
      <c r="F11" s="80"/>
      <c r="G11" s="84" t="e">
        <f t="shared" si="2"/>
        <v>#DIV/0!</v>
      </c>
      <c r="H11" s="71"/>
      <c r="I11" s="60" t="s">
        <v>277</v>
      </c>
      <c r="J11" s="86">
        <v>4.54</v>
      </c>
      <c r="K11" s="89">
        <f t="shared" si="3"/>
        <v>1.0096367679762788</v>
      </c>
    </row>
    <row r="12" spans="1:11" x14ac:dyDescent="0.25">
      <c r="A12" s="60" t="s">
        <v>281</v>
      </c>
      <c r="B12" s="76"/>
      <c r="C12" s="82" t="e">
        <f t="shared" si="0"/>
        <v>#DIV/0!</v>
      </c>
      <c r="D12" s="78"/>
      <c r="E12" s="83" t="e">
        <f t="shared" si="1"/>
        <v>#DIV/0!</v>
      </c>
      <c r="F12" s="80"/>
      <c r="G12" s="84" t="e">
        <f t="shared" si="2"/>
        <v>#DIV/0!</v>
      </c>
      <c r="H12" s="71"/>
      <c r="I12" s="60" t="s">
        <v>278</v>
      </c>
      <c r="J12" s="86">
        <v>4.54</v>
      </c>
      <c r="K12" s="89">
        <f t="shared" si="3"/>
        <v>1.0096367679762788</v>
      </c>
    </row>
    <row r="13" spans="1:11" x14ac:dyDescent="0.25">
      <c r="A13" s="60" t="s">
        <v>282</v>
      </c>
      <c r="B13" s="76"/>
      <c r="C13" s="82" t="e">
        <f t="shared" si="0"/>
        <v>#DIV/0!</v>
      </c>
      <c r="D13" s="78"/>
      <c r="E13" s="83" t="e">
        <f t="shared" si="1"/>
        <v>#DIV/0!</v>
      </c>
      <c r="F13" s="80"/>
      <c r="G13" s="84" t="e">
        <f t="shared" si="2"/>
        <v>#DIV/0!</v>
      </c>
      <c r="H13" s="71"/>
      <c r="I13" s="60" t="s">
        <v>279</v>
      </c>
      <c r="J13" s="86">
        <v>4.68</v>
      </c>
      <c r="K13" s="89">
        <f t="shared" si="3"/>
        <v>1.0407709414381023</v>
      </c>
    </row>
    <row r="14" spans="1:11" x14ac:dyDescent="0.25">
      <c r="A14" s="60" t="s">
        <v>273</v>
      </c>
      <c r="B14" s="76"/>
      <c r="C14" s="82" t="e">
        <f t="shared" si="0"/>
        <v>#DIV/0!</v>
      </c>
      <c r="D14" s="78"/>
      <c r="E14" s="83" t="e">
        <f t="shared" si="1"/>
        <v>#DIV/0!</v>
      </c>
      <c r="F14" s="80"/>
      <c r="G14" s="84" t="e">
        <f t="shared" si="2"/>
        <v>#DIV/0!</v>
      </c>
      <c r="H14" s="71"/>
      <c r="I14" s="60" t="s">
        <v>280</v>
      </c>
      <c r="J14" s="86">
        <v>4.68</v>
      </c>
      <c r="K14" s="89">
        <f t="shared" si="3"/>
        <v>1.0407709414381023</v>
      </c>
    </row>
    <row r="15" spans="1:11" x14ac:dyDescent="0.25">
      <c r="A15" s="60" t="s">
        <v>275</v>
      </c>
      <c r="B15" s="76"/>
      <c r="C15" s="82" t="e">
        <f>B15/$B$16</f>
        <v>#DIV/0!</v>
      </c>
      <c r="D15" s="78"/>
      <c r="E15" s="83" t="e">
        <f>D15/$D$16</f>
        <v>#DIV/0!</v>
      </c>
      <c r="F15" s="80"/>
      <c r="G15" s="84" t="e">
        <f>F15/$F$16</f>
        <v>#DIV/0!</v>
      </c>
      <c r="H15" s="71"/>
      <c r="I15" s="60" t="s">
        <v>283</v>
      </c>
      <c r="J15" s="86">
        <v>4.78</v>
      </c>
      <c r="K15" s="89">
        <f t="shared" si="3"/>
        <v>1.0630096367679764</v>
      </c>
    </row>
    <row r="16" spans="1:11" x14ac:dyDescent="0.25">
      <c r="A16" s="61" t="s">
        <v>234</v>
      </c>
      <c r="B16" s="77" t="e">
        <f>AVERAGE(B4:B15)</f>
        <v>#DIV/0!</v>
      </c>
      <c r="C16" s="77"/>
      <c r="D16" s="79" t="e">
        <f>AVERAGE(D4:D15)</f>
        <v>#DIV/0!</v>
      </c>
      <c r="E16" s="79"/>
      <c r="F16" s="81" t="e">
        <f>AVERAGE(F4:F15)</f>
        <v>#DIV/0!</v>
      </c>
      <c r="G16" s="81"/>
      <c r="H16" s="73"/>
      <c r="I16" s="62" t="s">
        <v>234</v>
      </c>
      <c r="J16" s="87">
        <f>AVERAGE(J4:J15)</f>
        <v>4.4966666666666661</v>
      </c>
      <c r="K16" s="87"/>
    </row>
    <row r="18" spans="1:11" ht="15" customHeight="1" x14ac:dyDescent="0.25">
      <c r="A18" s="118" t="s">
        <v>300</v>
      </c>
      <c r="B18" s="118"/>
      <c r="C18" s="118"/>
      <c r="D18" s="118"/>
      <c r="E18" s="118"/>
      <c r="F18" s="118"/>
      <c r="G18" s="118"/>
      <c r="H18" s="75"/>
      <c r="I18" s="75"/>
      <c r="J18" s="75"/>
      <c r="K18" s="75"/>
    </row>
    <row r="19" spans="1:11" x14ac:dyDescent="0.25">
      <c r="A19" s="118"/>
      <c r="B19" s="118"/>
      <c r="C19" s="118"/>
      <c r="D19" s="118"/>
      <c r="E19" s="118"/>
      <c r="F19" s="118"/>
      <c r="G19" s="118"/>
      <c r="H19" s="75"/>
      <c r="I19" s="75"/>
      <c r="J19" s="75"/>
      <c r="K19" s="75"/>
    </row>
    <row r="20" spans="1:11" x14ac:dyDescent="0.25">
      <c r="A20" s="118"/>
      <c r="B20" s="118"/>
      <c r="C20" s="118"/>
      <c r="D20" s="118"/>
      <c r="E20" s="118"/>
      <c r="F20" s="118"/>
      <c r="G20" s="118"/>
      <c r="H20" s="75"/>
      <c r="I20" s="75"/>
      <c r="J20" s="75"/>
      <c r="K20" s="75"/>
    </row>
    <row r="21" spans="1:11" x14ac:dyDescent="0.25">
      <c r="A21" s="118"/>
      <c r="B21" s="118"/>
      <c r="C21" s="118"/>
      <c r="D21" s="118"/>
      <c r="E21" s="118"/>
      <c r="F21" s="118"/>
      <c r="G21" s="118"/>
      <c r="H21" s="75"/>
      <c r="I21" s="75"/>
      <c r="J21" s="75"/>
      <c r="K21" s="75"/>
    </row>
    <row r="22" spans="1:11" x14ac:dyDescent="0.25">
      <c r="A22" s="118" t="s">
        <v>301</v>
      </c>
      <c r="B22" s="118"/>
      <c r="C22" s="118"/>
      <c r="D22" s="118"/>
      <c r="E22" s="118"/>
      <c r="F22" s="118"/>
      <c r="G22" s="118"/>
      <c r="H22" s="75"/>
      <c r="I22" s="75"/>
      <c r="J22" s="75"/>
      <c r="K22" s="75"/>
    </row>
    <row r="23" spans="1:11" x14ac:dyDescent="0.25">
      <c r="A23" s="118"/>
      <c r="B23" s="118"/>
      <c r="C23" s="118"/>
      <c r="D23" s="118"/>
      <c r="E23" s="118"/>
      <c r="F23" s="118"/>
      <c r="G23" s="118"/>
    </row>
    <row r="24" spans="1:11" x14ac:dyDescent="0.25">
      <c r="A24" s="118"/>
      <c r="B24" s="118"/>
      <c r="C24" s="118"/>
      <c r="D24" s="118"/>
      <c r="E24" s="118"/>
      <c r="F24" s="118"/>
      <c r="G24" s="118"/>
    </row>
    <row r="25" spans="1:11" x14ac:dyDescent="0.25">
      <c r="A25" s="118"/>
      <c r="B25" s="118"/>
      <c r="C25" s="118"/>
      <c r="D25" s="118"/>
      <c r="E25" s="118"/>
      <c r="F25" s="118"/>
      <c r="G25" s="118"/>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55"/>
  <sheetViews>
    <sheetView topLeftCell="B1" workbookViewId="0">
      <pane ySplit="2" topLeftCell="A228" activePane="bottomLeft" state="frozen"/>
      <selection activeCell="B1" sqref="B1"/>
      <selection pane="bottomLeft" activeCell="B244" sqref="A244:XFD244"/>
    </sheetView>
  </sheetViews>
  <sheetFormatPr defaultRowHeight="15" x14ac:dyDescent="0.25"/>
  <cols>
    <col min="1" max="1" width="11.42578125" hidden="1" customWidth="1"/>
    <col min="2" max="2" width="6.85546875" bestFit="1" customWidth="1"/>
    <col min="3" max="3" width="6.42578125" customWidth="1"/>
    <col min="4" max="4" width="15.140625" customWidth="1"/>
    <col min="5" max="5" width="10"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 style="1" bestFit="1" customWidth="1"/>
    <col min="19" max="19" width="0" hidden="1" customWidth="1"/>
  </cols>
  <sheetData>
    <row r="1" spans="1:19" s="2" customFormat="1" ht="27" customHeight="1" x14ac:dyDescent="0.25">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25">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25">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25">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25">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25">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25">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25">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25">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25">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25">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25">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25">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25">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25">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25">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25">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25">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25">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25">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25">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25">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25">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25">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25">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25">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25">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25">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25">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25">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25">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25">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25">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25">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25">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25">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25">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25">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25">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25">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25">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25">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25">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25">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25">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25">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25">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25">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25">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25">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25">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25">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25">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25">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25">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25">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25">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25">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25">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25">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25">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25">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25">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25">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25">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25">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25">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25">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25">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25">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25">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25">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25">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25">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25">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25">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25">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25">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25">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25">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25">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25">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25">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25">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25">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25">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25">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25">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25">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25">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25">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25">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25">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25">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25">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25">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25">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25">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25">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25">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25">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25">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25">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25">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25">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25">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25">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25">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25">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25">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25">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25">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25">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25">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25">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25">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25">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25">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25">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25">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25">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25">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25">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25">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25">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25">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25">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25">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25">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25">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25">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25">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25">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25">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25">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25">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25">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25">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25">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25">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25">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25">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25">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25">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25">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25">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25">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25">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25">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25">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25">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25">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25">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25">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25">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25">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25">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25">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25">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25">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25">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25">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25">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25">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25">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25">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25">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25">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25">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25">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25">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25">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25">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25">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25">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25">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25">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25">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25">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25">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25">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25">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25">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25">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25">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25">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25">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25">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25">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25">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25">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25">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25">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25">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25">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25">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25">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25">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25">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25">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25">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25">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25">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25">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25">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25">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25">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25">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25">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25">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25">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25">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25">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25">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25">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25">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25">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25">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25">
      <c r="B219">
        <v>9</v>
      </c>
      <c r="C219">
        <v>2016</v>
      </c>
      <c r="D219" s="3" t="s">
        <v>306</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25">
      <c r="B220">
        <v>10</v>
      </c>
      <c r="C220">
        <v>2016</v>
      </c>
      <c r="D220" s="3" t="s">
        <v>306</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25">
      <c r="B221">
        <v>11</v>
      </c>
      <c r="C221">
        <v>2016</v>
      </c>
      <c r="D221" s="3" t="s">
        <v>306</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25">
      <c r="B222">
        <v>12</v>
      </c>
      <c r="C222">
        <v>2016</v>
      </c>
      <c r="D222" s="3" t="s">
        <v>306</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25">
      <c r="B223">
        <v>1</v>
      </c>
      <c r="C223">
        <v>2017</v>
      </c>
      <c r="D223" s="3" t="s">
        <v>306</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25">
      <c r="B224">
        <v>2</v>
      </c>
      <c r="C224">
        <v>2017</v>
      </c>
      <c r="D224" s="3" t="s">
        <v>306</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25">
      <c r="B225">
        <v>3</v>
      </c>
      <c r="C225">
        <v>2017</v>
      </c>
      <c r="D225" s="3" t="s">
        <v>306</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25">
      <c r="B226">
        <v>4</v>
      </c>
      <c r="C226">
        <v>2017</v>
      </c>
      <c r="D226" s="3" t="s">
        <v>306</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25">
      <c r="B227">
        <v>5</v>
      </c>
      <c r="C227">
        <v>2017</v>
      </c>
      <c r="D227" s="3" t="s">
        <v>306</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25">
      <c r="B228">
        <v>6</v>
      </c>
      <c r="C228">
        <v>2017</v>
      </c>
      <c r="D228" s="3" t="s">
        <v>306</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25">
      <c r="B229">
        <v>7</v>
      </c>
      <c r="C229">
        <v>2017</v>
      </c>
      <c r="D229" s="3" t="s">
        <v>306</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25">
      <c r="B230">
        <v>8</v>
      </c>
      <c r="C230">
        <v>2017</v>
      </c>
      <c r="D230" s="3" t="s">
        <v>306</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25">
      <c r="B231">
        <v>9</v>
      </c>
      <c r="C231">
        <v>2017</v>
      </c>
      <c r="D231" s="3" t="s">
        <v>308</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25">
      <c r="B232">
        <v>10</v>
      </c>
      <c r="C232">
        <v>2017</v>
      </c>
      <c r="D232" s="3" t="s">
        <v>308</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25">
      <c r="B233">
        <v>11</v>
      </c>
      <c r="C233">
        <v>2017</v>
      </c>
      <c r="D233" s="3" t="s">
        <v>308</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25">
      <c r="B234">
        <v>12</v>
      </c>
      <c r="C234">
        <v>2017</v>
      </c>
      <c r="D234" s="3" t="s">
        <v>308</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25">
      <c r="B235">
        <v>1</v>
      </c>
      <c r="C235">
        <v>2018</v>
      </c>
      <c r="D235" s="3" t="s">
        <v>308</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25">
      <c r="B236">
        <v>2</v>
      </c>
      <c r="C236">
        <v>2018</v>
      </c>
      <c r="D236" s="3" t="s">
        <v>308</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25">
      <c r="B237">
        <v>3</v>
      </c>
      <c r="C237">
        <v>2018</v>
      </c>
      <c r="D237" s="3" t="s">
        <v>308</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25">
      <c r="B238">
        <v>4</v>
      </c>
      <c r="C238">
        <v>2018</v>
      </c>
      <c r="D238" s="3" t="s">
        <v>308</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25">
      <c r="B239">
        <v>5</v>
      </c>
      <c r="C239">
        <v>2018</v>
      </c>
      <c r="D239" s="3" t="s">
        <v>308</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25">
      <c r="B240">
        <v>6</v>
      </c>
      <c r="C240">
        <v>2018</v>
      </c>
      <c r="D240" s="3" t="s">
        <v>308</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5" x14ac:dyDescent="0.25">
      <c r="B241">
        <v>7</v>
      </c>
      <c r="C241">
        <v>2018</v>
      </c>
      <c r="D241" s="3" t="s">
        <v>308</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5" x14ac:dyDescent="0.25">
      <c r="B242">
        <v>8</v>
      </c>
      <c r="C242">
        <v>2018</v>
      </c>
      <c r="D242" s="3" t="s">
        <v>308</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5" x14ac:dyDescent="0.25">
      <c r="B243">
        <v>9</v>
      </c>
      <c r="C243">
        <v>2018</v>
      </c>
      <c r="D243" s="3" t="s">
        <v>309</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5" x14ac:dyDescent="0.25">
      <c r="B244">
        <v>10</v>
      </c>
      <c r="C244">
        <v>2018</v>
      </c>
      <c r="D244" s="3" t="s">
        <v>309</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5" x14ac:dyDescent="0.25">
      <c r="B245">
        <v>11</v>
      </c>
      <c r="C245">
        <v>2018</v>
      </c>
      <c r="D245" s="3" t="s">
        <v>309</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5" x14ac:dyDescent="0.25">
      <c r="B246">
        <v>12</v>
      </c>
      <c r="C246">
        <v>2018</v>
      </c>
      <c r="D246" s="3" t="s">
        <v>309</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5" x14ac:dyDescent="0.25">
      <c r="B247">
        <v>1</v>
      </c>
      <c r="C247">
        <v>2019</v>
      </c>
      <c r="D247" s="3" t="s">
        <v>309</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5" x14ac:dyDescent="0.25">
      <c r="B248">
        <v>2</v>
      </c>
      <c r="C248">
        <v>2019</v>
      </c>
      <c r="D248" s="3" t="s">
        <v>309</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5" x14ac:dyDescent="0.25">
      <c r="B249">
        <v>3</v>
      </c>
      <c r="C249">
        <v>2019</v>
      </c>
      <c r="D249" s="3" t="s">
        <v>309</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5" x14ac:dyDescent="0.25">
      <c r="B250">
        <v>4</v>
      </c>
      <c r="C250">
        <v>2019</v>
      </c>
      <c r="D250" s="3" t="s">
        <v>309</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5" x14ac:dyDescent="0.25">
      <c r="B251">
        <v>5</v>
      </c>
      <c r="C251">
        <v>2019</v>
      </c>
      <c r="D251" s="3" t="s">
        <v>309</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5" x14ac:dyDescent="0.25">
      <c r="B252">
        <v>6</v>
      </c>
      <c r="C252">
        <v>2019</v>
      </c>
      <c r="D252" s="3" t="s">
        <v>309</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5" x14ac:dyDescent="0.25">
      <c r="B253">
        <v>7</v>
      </c>
      <c r="C253">
        <v>2019</v>
      </c>
      <c r="D253" s="3" t="s">
        <v>309</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5" x14ac:dyDescent="0.25">
      <c r="B254">
        <v>8</v>
      </c>
      <c r="C254">
        <v>2019</v>
      </c>
      <c r="D254" s="3" t="s">
        <v>309</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5" x14ac:dyDescent="0.25">
      <c r="D255" s="3"/>
      <c r="O255" s="1"/>
    </row>
  </sheetData>
  <sheetProtection algorithmName="SHA-512" hashValue="nbXT1JfNEFs9hRgjUggukt8jQNfRKU8E8D460vO5XNv3OXQhviv6Sp18qwBpJzJxbTZaLckDo9McSiLLCvBVDw==" saltValue="ptMV0ztyhuuziVw+U7oSm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55"/>
  <sheetViews>
    <sheetView topLeftCell="B1" workbookViewId="0">
      <pane ySplit="2" topLeftCell="A228" activePane="bottomLeft" state="frozen"/>
      <selection activeCell="B1" sqref="B1"/>
      <selection pane="bottomLeft" activeCell="B243" sqref="A243:XFD243"/>
    </sheetView>
  </sheetViews>
  <sheetFormatPr defaultRowHeight="15" x14ac:dyDescent="0.25"/>
  <cols>
    <col min="1" max="1" width="0" hidden="1" customWidth="1"/>
    <col min="4" max="4" width="14.85546875" customWidth="1"/>
    <col min="5" max="5" width="9.140625" style="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140625" style="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25">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25">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25">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25">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25">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25">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25">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25">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25">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25">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25">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25">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25">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25">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25">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25">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25">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25">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25">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25">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25">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25">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25">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25">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25">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25">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25">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25">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25">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25">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25">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25">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25">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25">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25">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25">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25">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25">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25">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25">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25">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25">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25">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25">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25">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25">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25">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25">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25">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25">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25">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25">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25">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25">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25">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25">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25">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25">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25">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25">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25">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25">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25">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25">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25">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25">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25">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25">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25">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25">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25">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25">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25">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25">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25">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25">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25">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25">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25">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25">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25">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25">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25">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25">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25">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25">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25">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25">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25">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25">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25">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25">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25">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25">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25">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25">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25">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25">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25">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25">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25">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25">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25">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25">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25">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25">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25">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25">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25">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25">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25">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25">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25">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25">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25">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25">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25">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25">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25">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25">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25">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25">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25">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25">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25">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25">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25">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25">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25">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25">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25">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25">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25">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25">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25">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25">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25">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25">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25">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25">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25">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25">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25">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25">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25">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25">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25">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25">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25">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25">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25">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25">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25">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25">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25">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25">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25">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25">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25">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25">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25">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25">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25">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25">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25">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25">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25">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25">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25">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25">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25">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25">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25">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25">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25">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25">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25">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25">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25">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25">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25">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25">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25">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25">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25">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25">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25">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25">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25">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25">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25">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25">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25">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25">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25">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25">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25">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25">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25">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25">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25">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25">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25">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25">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25">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25">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25">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25">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25">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25">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25">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25">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25">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25">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25">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25">
      <c r="B219">
        <v>9</v>
      </c>
      <c r="C219">
        <v>2016</v>
      </c>
      <c r="D219" s="3" t="s">
        <v>306</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25">
      <c r="B220">
        <v>10</v>
      </c>
      <c r="C220">
        <v>2016</v>
      </c>
      <c r="D220" s="3" t="s">
        <v>306</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25">
      <c r="B221">
        <v>11</v>
      </c>
      <c r="C221">
        <v>2016</v>
      </c>
      <c r="D221" s="3" t="s">
        <v>306</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25">
      <c r="B222">
        <v>12</v>
      </c>
      <c r="C222">
        <v>2016</v>
      </c>
      <c r="D222" s="3" t="s">
        <v>306</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25">
      <c r="B223">
        <v>1</v>
      </c>
      <c r="C223">
        <v>2017</v>
      </c>
      <c r="D223" s="3" t="s">
        <v>306</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25">
      <c r="B224">
        <v>2</v>
      </c>
      <c r="C224">
        <v>2017</v>
      </c>
      <c r="D224" s="3" t="s">
        <v>306</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25">
      <c r="B225">
        <v>3</v>
      </c>
      <c r="C225">
        <v>2017</v>
      </c>
      <c r="D225" s="3" t="s">
        <v>306</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25">
      <c r="B226">
        <v>4</v>
      </c>
      <c r="C226">
        <v>2017</v>
      </c>
      <c r="D226" s="3" t="s">
        <v>306</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25">
      <c r="B227">
        <v>5</v>
      </c>
      <c r="C227">
        <v>2017</v>
      </c>
      <c r="D227" s="3" t="s">
        <v>306</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25">
      <c r="B228">
        <v>6</v>
      </c>
      <c r="C228">
        <v>2017</v>
      </c>
      <c r="D228" s="3" t="s">
        <v>306</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25">
      <c r="B229">
        <v>7</v>
      </c>
      <c r="C229">
        <v>2017</v>
      </c>
      <c r="D229" s="3" t="s">
        <v>306</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25">
      <c r="B230">
        <v>8</v>
      </c>
      <c r="C230">
        <v>2017</v>
      </c>
      <c r="D230" s="3" t="s">
        <v>306</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25">
      <c r="B231">
        <v>9</v>
      </c>
      <c r="C231">
        <v>2017</v>
      </c>
      <c r="D231" s="3" t="s">
        <v>308</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25">
      <c r="B232">
        <v>10</v>
      </c>
      <c r="C232">
        <v>2017</v>
      </c>
      <c r="D232" s="3" t="s">
        <v>308</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25">
      <c r="B233">
        <v>11</v>
      </c>
      <c r="C233">
        <v>2017</v>
      </c>
      <c r="D233" s="3" t="s">
        <v>308</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25">
      <c r="B234">
        <v>12</v>
      </c>
      <c r="C234">
        <v>2017</v>
      </c>
      <c r="D234" s="3" t="s">
        <v>308</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25">
      <c r="B235">
        <v>1</v>
      </c>
      <c r="C235">
        <v>2018</v>
      </c>
      <c r="D235" s="3" t="s">
        <v>308</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25">
      <c r="B236">
        <v>2</v>
      </c>
      <c r="C236">
        <v>2018</v>
      </c>
      <c r="D236" s="3" t="s">
        <v>308</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25">
      <c r="B237">
        <v>3</v>
      </c>
      <c r="C237">
        <v>2018</v>
      </c>
      <c r="D237" s="3" t="s">
        <v>308</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25">
      <c r="B238">
        <v>4</v>
      </c>
      <c r="C238">
        <v>2018</v>
      </c>
      <c r="D238" s="3" t="s">
        <v>308</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25">
      <c r="B239">
        <v>5</v>
      </c>
      <c r="C239">
        <v>2018</v>
      </c>
      <c r="D239" s="3" t="s">
        <v>308</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25">
      <c r="B240">
        <v>6</v>
      </c>
      <c r="C240">
        <v>2018</v>
      </c>
      <c r="D240" s="3" t="s">
        <v>308</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25">
      <c r="B241">
        <v>7</v>
      </c>
      <c r="C241">
        <v>2018</v>
      </c>
      <c r="D241" s="3" t="s">
        <v>308</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25">
      <c r="B242">
        <v>8</v>
      </c>
      <c r="C242">
        <v>2018</v>
      </c>
      <c r="D242" s="3" t="s">
        <v>308</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25">
      <c r="B243">
        <v>9</v>
      </c>
      <c r="C243">
        <v>2018</v>
      </c>
      <c r="D243" s="3" t="s">
        <v>309</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25">
      <c r="B244">
        <v>10</v>
      </c>
      <c r="C244">
        <v>2018</v>
      </c>
      <c r="D244" s="3" t="s">
        <v>309</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25">
      <c r="B245">
        <v>11</v>
      </c>
      <c r="C245">
        <v>2018</v>
      </c>
      <c r="D245" s="3" t="s">
        <v>309</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25">
      <c r="B246">
        <v>12</v>
      </c>
      <c r="C246">
        <v>2018</v>
      </c>
      <c r="D246" s="3" t="s">
        <v>309</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25">
      <c r="B247">
        <v>1</v>
      </c>
      <c r="C247">
        <v>2019</v>
      </c>
      <c r="D247" s="3" t="s">
        <v>309</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25">
      <c r="B248">
        <v>2</v>
      </c>
      <c r="C248">
        <v>2019</v>
      </c>
      <c r="D248" s="3" t="s">
        <v>309</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25">
      <c r="B249">
        <v>3</v>
      </c>
      <c r="C249">
        <v>2019</v>
      </c>
      <c r="D249" s="3" t="s">
        <v>309</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25">
      <c r="B250">
        <v>4</v>
      </c>
      <c r="C250">
        <v>2019</v>
      </c>
      <c r="D250" s="3" t="s">
        <v>309</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25">
      <c r="B251">
        <v>5</v>
      </c>
      <c r="C251">
        <v>2019</v>
      </c>
      <c r="D251" s="3" t="s">
        <v>309</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25">
      <c r="B252">
        <v>6</v>
      </c>
      <c r="C252">
        <v>2019</v>
      </c>
      <c r="D252" s="3" t="s">
        <v>309</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25">
      <c r="B253">
        <v>7</v>
      </c>
      <c r="C253">
        <v>2019</v>
      </c>
      <c r="D253" s="3" t="s">
        <v>309</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25">
      <c r="B254">
        <v>8</v>
      </c>
      <c r="C254">
        <v>2019</v>
      </c>
      <c r="D254" s="3" t="s">
        <v>309</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25">
      <c r="D255" s="3"/>
      <c r="O255" s="1"/>
    </row>
  </sheetData>
  <sheetProtection algorithmName="SHA-512" hashValue="EQVH7BPvHiDsEo5um/+kCJ1/RQMUB43l/qXFUU0p7FOdqmD20SnJF3A3klNiR6uUMD5sxfnwnjoNZ6nUzJWpiA==" saltValue="5f3lS3EwI9rETNATPSQZU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258"/>
  <sheetViews>
    <sheetView topLeftCell="B1" workbookViewId="0">
      <pane ySplit="2" topLeftCell="A231" activePane="bottomLeft" state="frozen"/>
      <selection activeCell="B1" sqref="B1"/>
      <selection pane="bottomLeft" activeCell="B254" sqref="A254:XFD254"/>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4257812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6</v>
      </c>
      <c r="C3">
        <v>1998</v>
      </c>
      <c r="D3" t="s">
        <v>14</v>
      </c>
    </row>
    <row r="4" spans="2:14" x14ac:dyDescent="0.25">
      <c r="B4">
        <v>7</v>
      </c>
      <c r="C4">
        <v>1998</v>
      </c>
      <c r="D4" t="s">
        <v>14</v>
      </c>
    </row>
    <row r="5" spans="2:14" x14ac:dyDescent="0.25">
      <c r="B5">
        <v>8</v>
      </c>
      <c r="C5">
        <v>1998</v>
      </c>
      <c r="D5" t="s">
        <v>14</v>
      </c>
    </row>
    <row r="6" spans="2:14" x14ac:dyDescent="0.25">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25">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25">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25">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25">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25">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25">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25">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25">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25">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25">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25">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25">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25">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25">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25">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25">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25">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25">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25">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25">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25">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25">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25">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25">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25">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25">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25">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25">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25">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25">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25">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25">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25">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25">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25">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25">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25">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25">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25">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25">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25">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25">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25">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25">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25">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25">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25">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25">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25">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25">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25">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25">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25">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25">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25">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25">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25">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25">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25">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25">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25">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25">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25">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25">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25">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25">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25">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25">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25">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25">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25">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25">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25">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25">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25">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25">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25">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25">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25">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25">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25">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25">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25">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25">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25">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25">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25">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25">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25">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25">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25">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25">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25">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25">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25">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25">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25">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25">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25">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25">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25">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25">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25">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25">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25">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25">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25">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25">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25">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25">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25">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25">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25">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25">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25">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25">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25">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25">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25">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25">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25">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25">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25">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25">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25">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25">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25">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25">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25">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25">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25">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25">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25">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25">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25">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25">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25">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25">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25">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25">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25">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25">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25">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25">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25">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25">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25">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25">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25">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25">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25">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25">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25">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25">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25">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25">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25">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25">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25">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25">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25">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25">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25">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25">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25">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25">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25">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25">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25">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25">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25">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25">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25">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25">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25">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25">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25">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25">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25">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25">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25">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25">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25">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25">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25">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25">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25">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25">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25">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25">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25">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25">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25">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25">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25">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25">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25">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25">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25">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25">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25">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25">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25">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25">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25">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25">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25">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25">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25">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25">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25">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25">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25">
      <c r="B219">
        <v>6</v>
      </c>
      <c r="C219">
        <v>2016</v>
      </c>
      <c r="D219" t="s">
        <v>306</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25">
      <c r="B220">
        <v>7</v>
      </c>
      <c r="C220">
        <v>2016</v>
      </c>
      <c r="D220" t="s">
        <v>306</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25">
      <c r="B221">
        <v>8</v>
      </c>
      <c r="C221">
        <v>2016</v>
      </c>
      <c r="D221" t="s">
        <v>306</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25">
      <c r="B222">
        <v>9</v>
      </c>
      <c r="C222">
        <v>2016</v>
      </c>
      <c r="D222" t="s">
        <v>306</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25">
      <c r="B223">
        <v>10</v>
      </c>
      <c r="C223">
        <v>2016</v>
      </c>
      <c r="D223" t="s">
        <v>306</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25">
      <c r="B224">
        <v>11</v>
      </c>
      <c r="C224">
        <v>2016</v>
      </c>
      <c r="D224" t="s">
        <v>306</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25">
      <c r="B225">
        <v>12</v>
      </c>
      <c r="C225">
        <v>2016</v>
      </c>
      <c r="D225" t="s">
        <v>306</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25">
      <c r="B226">
        <v>1</v>
      </c>
      <c r="C226">
        <v>2017</v>
      </c>
      <c r="D226" t="s">
        <v>306</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25">
      <c r="B227">
        <v>2</v>
      </c>
      <c r="C227">
        <v>2017</v>
      </c>
      <c r="D227" t="s">
        <v>306</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25">
      <c r="B228">
        <v>3</v>
      </c>
      <c r="C228">
        <v>2017</v>
      </c>
      <c r="D228" t="s">
        <v>306</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25">
      <c r="B229">
        <v>4</v>
      </c>
      <c r="C229">
        <v>2017</v>
      </c>
      <c r="D229" t="s">
        <v>306</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25">
      <c r="B230">
        <v>5</v>
      </c>
      <c r="C230">
        <v>2017</v>
      </c>
      <c r="D230" t="s">
        <v>306</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25">
      <c r="B231">
        <v>6</v>
      </c>
      <c r="C231">
        <v>2017</v>
      </c>
      <c r="D231" t="s">
        <v>308</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25">
      <c r="B232">
        <v>7</v>
      </c>
      <c r="C232">
        <v>2017</v>
      </c>
      <c r="D232" t="s">
        <v>308</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25">
      <c r="B233">
        <v>8</v>
      </c>
      <c r="C233">
        <v>2017</v>
      </c>
      <c r="D233" t="s">
        <v>308</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25">
      <c r="B234">
        <v>9</v>
      </c>
      <c r="C234">
        <v>2017</v>
      </c>
      <c r="D234" t="s">
        <v>308</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25">
      <c r="B235">
        <v>10</v>
      </c>
      <c r="C235">
        <v>2017</v>
      </c>
      <c r="D235" t="s">
        <v>308</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25">
      <c r="B236">
        <v>11</v>
      </c>
      <c r="C236">
        <v>2017</v>
      </c>
      <c r="D236" t="s">
        <v>308</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25">
      <c r="B237">
        <v>12</v>
      </c>
      <c r="C237">
        <v>2017</v>
      </c>
      <c r="D237" t="s">
        <v>308</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25">
      <c r="B238">
        <v>1</v>
      </c>
      <c r="C238">
        <v>2018</v>
      </c>
      <c r="D238" t="s">
        <v>308</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25">
      <c r="B239">
        <v>2</v>
      </c>
      <c r="C239">
        <v>2018</v>
      </c>
      <c r="D239" t="s">
        <v>308</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25">
      <c r="B240">
        <v>3</v>
      </c>
      <c r="C240">
        <v>2018</v>
      </c>
      <c r="D240" t="s">
        <v>308</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25">
      <c r="B241">
        <v>4</v>
      </c>
      <c r="C241">
        <v>2018</v>
      </c>
      <c r="D241" t="s">
        <v>308</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25">
      <c r="B242">
        <v>5</v>
      </c>
      <c r="C242">
        <v>2018</v>
      </c>
      <c r="D242" t="s">
        <v>308</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25">
      <c r="B243">
        <v>6</v>
      </c>
      <c r="C243">
        <v>2018</v>
      </c>
      <c r="D243" t="s">
        <v>309</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25">
      <c r="B244">
        <v>7</v>
      </c>
      <c r="C244">
        <v>2018</v>
      </c>
      <c r="D244" t="s">
        <v>309</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25">
      <c r="B245">
        <v>8</v>
      </c>
      <c r="C245">
        <v>2018</v>
      </c>
      <c r="D245" t="s">
        <v>309</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25">
      <c r="B246">
        <v>9</v>
      </c>
      <c r="C246">
        <v>2018</v>
      </c>
      <c r="D246" t="s">
        <v>309</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25">
      <c r="B247">
        <v>10</v>
      </c>
      <c r="C247">
        <v>2018</v>
      </c>
      <c r="D247" t="s">
        <v>309</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25">
      <c r="B248">
        <v>11</v>
      </c>
      <c r="C248">
        <v>2018</v>
      </c>
      <c r="D248" t="s">
        <v>309</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25">
      <c r="B249">
        <v>12</v>
      </c>
      <c r="C249">
        <v>2018</v>
      </c>
      <c r="D249" t="s">
        <v>309</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25">
      <c r="B250">
        <v>1</v>
      </c>
      <c r="C250">
        <v>2019</v>
      </c>
      <c r="D250" t="s">
        <v>309</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25">
      <c r="B251">
        <v>2</v>
      </c>
      <c r="C251">
        <v>2019</v>
      </c>
      <c r="D251" t="s">
        <v>309</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25">
      <c r="B252">
        <v>3</v>
      </c>
      <c r="C252">
        <v>2019</v>
      </c>
      <c r="D252" t="s">
        <v>309</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25">
      <c r="B253">
        <v>4</v>
      </c>
      <c r="C253">
        <v>2019</v>
      </c>
      <c r="D253" t="s">
        <v>309</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25">
      <c r="B254">
        <v>5</v>
      </c>
      <c r="C254">
        <v>2019</v>
      </c>
      <c r="D254" t="s">
        <v>309</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25">
      <c r="B255">
        <v>6</v>
      </c>
      <c r="C255">
        <v>2019</v>
      </c>
      <c r="D255" t="s">
        <v>311</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25">
      <c r="B256">
        <v>7</v>
      </c>
      <c r="C256">
        <v>2019</v>
      </c>
      <c r="D256" t="s">
        <v>311</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5" x14ac:dyDescent="0.25">
      <c r="B257">
        <v>8</v>
      </c>
      <c r="C257">
        <v>2019</v>
      </c>
      <c r="D257" t="s">
        <v>311</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5" x14ac:dyDescent="0.25">
      <c r="O258" s="1"/>
    </row>
  </sheetData>
  <sheetProtection algorithmName="SHA-512" hashValue="OXV/rrxXC2vRnuRnWvniKhTH+0pgiinYa7rMiDLnZFiYgd7EF2ZZgCyBcuiKZzlp4kqU4Qqv/mdIGuj3KijHqg==" saltValue="07p45PAt9oBRLwOdYySA9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54"/>
  <sheetViews>
    <sheetView topLeftCell="B1" workbookViewId="0">
      <pane ySplit="2" topLeftCell="A225" activePane="bottomLeft" state="frozen"/>
      <selection activeCell="B1" sqref="B1"/>
      <selection pane="bottomLeft" activeCell="F258" sqref="F258"/>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8554687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25">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25">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25">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25">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25">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25">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25">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25">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25">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25">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25">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25">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25">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25">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25">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25">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25">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25">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25">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25">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25">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25">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25">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25">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25">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25">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25">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25">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25">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25">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25">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25">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25">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25">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25">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25">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25">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25">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25">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25">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25">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25">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25">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25">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25">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25">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25">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25">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25">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25">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25">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25">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25">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25">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25">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25">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25">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25">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25">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25">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25">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25">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25">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25">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25">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25">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25">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25">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25">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25">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25">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25">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25">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25">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25">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25">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25">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25">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25">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25">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25">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25">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25">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25">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25">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25">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25">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25">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25">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25">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25">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25">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25">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25">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25">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25">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25">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25">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25">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25">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25">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25">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25">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25">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25">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25">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25">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25">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25">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25">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25">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25">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25">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25">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25">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25">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25">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25">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25">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25">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25">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25">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25">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25">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25">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25">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25">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25">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25">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25">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25">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25">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25">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25">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25">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25">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25">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25">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25">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25">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25">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25">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25">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25">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25">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25">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25">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25">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25">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25">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25">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25">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25">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25">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25">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25">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25">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25">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25">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25">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25">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25">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25">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25">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25">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25">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25">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25">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25">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25">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25">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25">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25">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25">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25">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25">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25">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25">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25">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25">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25">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25">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25">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25">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25">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25">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25">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25">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25">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25">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25">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25">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25">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25">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25">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25">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25">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25">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25">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25">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25">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25">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25">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25">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25">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25">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25">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25">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25">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25">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25">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25">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25">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25">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25">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25">
      <c r="B219">
        <v>9</v>
      </c>
      <c r="C219">
        <v>2016</v>
      </c>
      <c r="D219" s="3" t="s">
        <v>306</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25">
      <c r="B220">
        <v>10</v>
      </c>
      <c r="C220">
        <v>2016</v>
      </c>
      <c r="D220" s="3" t="s">
        <v>306</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25">
      <c r="B221">
        <v>11</v>
      </c>
      <c r="C221">
        <v>2016</v>
      </c>
      <c r="D221" s="3" t="s">
        <v>306</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25">
      <c r="B222">
        <v>12</v>
      </c>
      <c r="C222">
        <v>2016</v>
      </c>
      <c r="D222" s="3" t="s">
        <v>306</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25">
      <c r="B223">
        <v>1</v>
      </c>
      <c r="C223">
        <v>2017</v>
      </c>
      <c r="D223" s="3" t="s">
        <v>306</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25">
      <c r="B224">
        <v>2</v>
      </c>
      <c r="C224">
        <v>2017</v>
      </c>
      <c r="D224" s="3" t="s">
        <v>306</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25">
      <c r="B225">
        <v>3</v>
      </c>
      <c r="C225">
        <v>2017</v>
      </c>
      <c r="D225" s="3" t="s">
        <v>306</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25">
      <c r="B226">
        <v>4</v>
      </c>
      <c r="C226">
        <v>2017</v>
      </c>
      <c r="D226" s="3" t="s">
        <v>306</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25">
      <c r="B227">
        <v>5</v>
      </c>
      <c r="C227">
        <v>2017</v>
      </c>
      <c r="D227" s="3" t="s">
        <v>306</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25">
      <c r="B228">
        <v>6</v>
      </c>
      <c r="C228">
        <v>2017</v>
      </c>
      <c r="D228" s="3" t="s">
        <v>306</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25">
      <c r="B229">
        <v>7</v>
      </c>
      <c r="C229">
        <v>2017</v>
      </c>
      <c r="D229" s="3" t="s">
        <v>306</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25">
      <c r="B230">
        <v>8</v>
      </c>
      <c r="C230">
        <v>2017</v>
      </c>
      <c r="D230" s="3" t="s">
        <v>306</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25">
      <c r="B231">
        <v>9</v>
      </c>
      <c r="C231">
        <v>2017</v>
      </c>
      <c r="D231" s="3" t="s">
        <v>308</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25">
      <c r="B232">
        <v>10</v>
      </c>
      <c r="C232">
        <v>2017</v>
      </c>
      <c r="D232" s="3" t="s">
        <v>308</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25">
      <c r="B233">
        <v>11</v>
      </c>
      <c r="C233">
        <v>2017</v>
      </c>
      <c r="D233" s="3" t="s">
        <v>308</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25">
      <c r="B234">
        <v>12</v>
      </c>
      <c r="C234">
        <v>2017</v>
      </c>
      <c r="D234" s="3" t="s">
        <v>308</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25">
      <c r="B235">
        <v>1</v>
      </c>
      <c r="C235">
        <v>2018</v>
      </c>
      <c r="D235" s="3" t="s">
        <v>308</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25">
      <c r="B236">
        <v>2</v>
      </c>
      <c r="C236">
        <v>2018</v>
      </c>
      <c r="D236" s="3" t="s">
        <v>308</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25">
      <c r="B237">
        <v>3</v>
      </c>
      <c r="C237">
        <v>2018</v>
      </c>
      <c r="D237" s="3" t="s">
        <v>308</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25">
      <c r="B238">
        <v>4</v>
      </c>
      <c r="C238">
        <v>2018</v>
      </c>
      <c r="D238" s="3" t="s">
        <v>308</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25">
      <c r="B239">
        <v>5</v>
      </c>
      <c r="C239">
        <v>2018</v>
      </c>
      <c r="D239" s="3" t="s">
        <v>308</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25">
      <c r="B240">
        <v>6</v>
      </c>
      <c r="C240">
        <v>2018</v>
      </c>
      <c r="D240" s="3" t="s">
        <v>308</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25">
      <c r="B241">
        <v>7</v>
      </c>
      <c r="C241">
        <v>2018</v>
      </c>
      <c r="D241" s="3" t="s">
        <v>308</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25">
      <c r="B242">
        <v>8</v>
      </c>
      <c r="C242">
        <v>2018</v>
      </c>
      <c r="D242" s="3" t="s">
        <v>308</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25">
      <c r="B243">
        <v>9</v>
      </c>
      <c r="C243">
        <v>2018</v>
      </c>
      <c r="D243" s="3" t="s">
        <v>309</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25">
      <c r="B244">
        <v>10</v>
      </c>
      <c r="C244">
        <v>2018</v>
      </c>
      <c r="D244" s="3" t="s">
        <v>309</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25">
      <c r="B245">
        <v>11</v>
      </c>
      <c r="C245">
        <v>2018</v>
      </c>
      <c r="D245" s="3" t="s">
        <v>309</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25">
      <c r="B246">
        <v>12</v>
      </c>
      <c r="C246">
        <v>2018</v>
      </c>
      <c r="D246" s="3" t="s">
        <v>309</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25">
      <c r="B247">
        <v>1</v>
      </c>
      <c r="C247">
        <v>2019</v>
      </c>
      <c r="D247" s="3" t="s">
        <v>309</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25">
      <c r="B248">
        <v>2</v>
      </c>
      <c r="C248">
        <v>2019</v>
      </c>
      <c r="D248" s="3" t="s">
        <v>309</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25">
      <c r="B249">
        <v>3</v>
      </c>
      <c r="C249">
        <v>2019</v>
      </c>
      <c r="D249" s="3" t="s">
        <v>309</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25">
      <c r="B250">
        <v>4</v>
      </c>
      <c r="C250">
        <v>2019</v>
      </c>
      <c r="D250" s="3" t="s">
        <v>309</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25">
      <c r="B251">
        <v>5</v>
      </c>
      <c r="C251">
        <v>2019</v>
      </c>
      <c r="D251" s="3" t="s">
        <v>309</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25">
      <c r="B252">
        <v>6</v>
      </c>
      <c r="C252">
        <v>2019</v>
      </c>
      <c r="D252" s="3" t="s">
        <v>309</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25">
      <c r="B253">
        <v>7</v>
      </c>
      <c r="C253">
        <v>2019</v>
      </c>
      <c r="D253" s="3" t="s">
        <v>309</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25">
      <c r="B254">
        <v>8</v>
      </c>
      <c r="C254">
        <v>2019</v>
      </c>
      <c r="D254" s="3" t="s">
        <v>309</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sheetData>
  <sheetProtection algorithmName="SHA-512" hashValue="f0kY1WwMtpipKBe3xQK0iANvxr2VwIsTEqmHs24Sf31MOvzkF98GIu0+IMqTv09KO6guQgrX+uKnvfdqoOENPg==" saltValue="grljhY9FQT3OHn7dT2Zm/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2019-09-18T18:58:18Z</dcterms:modified>
</cp:coreProperties>
</file>