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MF-2221" sheetId="1" r:id="rId1"/>
    <sheet name="Revised formulas" sheetId="2" r:id="rId2"/>
  </sheets>
  <definedNames/>
  <calcPr fullCalcOnLoad="1"/>
</workbook>
</file>

<file path=xl/sharedStrings.xml><?xml version="1.0" encoding="utf-8"?>
<sst xmlns="http://schemas.openxmlformats.org/spreadsheetml/2006/main" count="223" uniqueCount="95">
  <si>
    <t>K-State Formula for Estimated the Value of Segregated Early Weaned Pigs</t>
  </si>
  <si>
    <t>Grain price, $/cwt.</t>
  </si>
  <si>
    <t>SBM price, $/ton</t>
  </si>
  <si>
    <t>Market hog price, $/cwt</t>
  </si>
  <si>
    <t>SEW weaner pig price $head (10 lbs.)</t>
  </si>
  <si>
    <t>&lt;=== Formula from MF-2221</t>
  </si>
  <si>
    <t>SEW feeder pig price, $/head (60 lbs.)</t>
  </si>
  <si>
    <t>Adjustment to feeder pig formula price based on the weight of the feeder pig</t>
  </si>
  <si>
    <t>Feeder pig price adjustment ($/lb):</t>
  </si>
  <si>
    <t xml:space="preserve">      = $0.107 + 0.013*(grain price) + 0.00037*(SBM price)  ===&gt;</t>
  </si>
  <si>
    <t>Weight of feeder pigs</t>
  </si>
  <si>
    <t>Price of feeder pigs, $/head</t>
  </si>
  <si>
    <t>Formulas were estimated based on MILO diets</t>
  </si>
  <si>
    <t>K-State Formula for Estimated the Value of Segregated Early Weaned and Feeder Pigs</t>
  </si>
  <si>
    <t>Milo price, $/cwt</t>
  </si>
  <si>
    <t>/cwt</t>
  </si>
  <si>
    <t>Corn price, $/bu</t>
  </si>
  <si>
    <t>Market hog price, $/cwt (live weight basis)</t>
  </si>
  <si>
    <t>/cwt - carcass weight basis</t>
  </si>
  <si>
    <t>MILO diets:</t>
  </si>
  <si>
    <t xml:space="preserve">  SEW weaner pig price $head (10 lbs.)</t>
  </si>
  <si>
    <t>&lt;=== Formula from "SEW formula (milo).xls"</t>
  </si>
  <si>
    <t xml:space="preserve">  SEW feeder pig price, $/head (55 lbs.)</t>
  </si>
  <si>
    <t>CORN diets:</t>
  </si>
  <si>
    <t>&lt;=== Formula from "SEW formula (corn).xls"</t>
  </si>
  <si>
    <t>Estimated</t>
  </si>
  <si>
    <t>User entered*</t>
  </si>
  <si>
    <t xml:space="preserve"> = $0.107 + 0.013*(grain price) + 0.00037*(SBM price)  =&gt;</t>
  </si>
  <si>
    <t>-- (MILO) --</t>
  </si>
  <si>
    <t>-- (CORN) --</t>
  </si>
  <si>
    <t xml:space="preserve"> MILO diets</t>
  </si>
  <si>
    <t xml:space="preserve"> CORN diets</t>
  </si>
  <si>
    <t xml:space="preserve">* If User entered values are entered, these values over-ride the Estimated values.  To use the computer </t>
  </si>
  <si>
    <r>
      <t xml:space="preserve">   </t>
    </r>
    <r>
      <rPr>
        <b/>
        <i/>
        <sz val="10"/>
        <rFont val="Arial"/>
        <family val="2"/>
      </rPr>
      <t>Estimated</t>
    </r>
    <r>
      <rPr>
        <sz val="10"/>
        <rFont val="Arial"/>
        <family val="0"/>
      </rPr>
      <t xml:space="preserve"> values for feeder pig price adjustments, enter zero in the </t>
    </r>
    <r>
      <rPr>
        <b/>
        <i/>
        <sz val="10"/>
        <rFont val="Arial"/>
        <family val="2"/>
      </rPr>
      <t>User entered</t>
    </r>
    <r>
      <rPr>
        <sz val="10"/>
        <rFont val="Arial"/>
        <family val="0"/>
      </rPr>
      <t xml:space="preserve"> cells.</t>
    </r>
  </si>
  <si>
    <t>Formulas based on MILO diets</t>
  </si>
  <si>
    <t>Formulas based on CORN diets</t>
  </si>
  <si>
    <t>SUMMARY OUTPUT -- 10 lb. Weaner pig</t>
  </si>
  <si>
    <t>SUMMARY OUTPUT -- 10 lb. Weaned pig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</si>
  <si>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</si>
  <si>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</si>
  <si>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</si>
  <si>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</si>
  <si>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</si>
  <si>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</si>
  <si>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</si>
  <si>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</si>
  <si>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</si>
  <si>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</si>
  <si>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</si>
  <si>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Regression</t>
  </si>
  <si>
    <t>Residual</t>
  </si>
  <si>
    <t>Total</t>
  </si>
  <si>
    <t>Coefficients</t>
  </si>
  <si>
    <t>t Stat</t>
  </si>
  <si>
    <t>P-value</t>
  </si>
  <si>
    <t>Intercept</t>
  </si>
  <si>
    <t>Milo, $/cwt</t>
  </si>
  <si>
    <t>Corn, $/cwt</t>
  </si>
  <si>
    <r>
      <t>Milo</t>
    </r>
    <r>
      <rPr>
        <vertAlign val="superscript"/>
        <sz val="10"/>
        <rFont val="Arial"/>
        <family val="2"/>
      </rPr>
      <t>2</t>
    </r>
  </si>
  <si>
    <r>
      <t>Corn</t>
    </r>
    <r>
      <rPr>
        <vertAlign val="superscript"/>
        <sz val="10"/>
        <rFont val="Arial"/>
        <family val="2"/>
      </rPr>
      <t>2</t>
    </r>
  </si>
  <si>
    <t>SBM, $/ton</t>
  </si>
  <si>
    <r>
      <t>SMB</t>
    </r>
    <r>
      <rPr>
        <vertAlign val="superscript"/>
        <sz val="10"/>
        <rFont val="Arial"/>
        <family val="2"/>
      </rPr>
      <t>2</t>
    </r>
  </si>
  <si>
    <t>Lean hog, $/cwt</t>
  </si>
  <si>
    <r>
      <t>Lean hog</t>
    </r>
    <r>
      <rPr>
        <vertAlign val="superscript"/>
        <sz val="10"/>
        <rFont val="Arial"/>
        <family val="2"/>
      </rPr>
      <t>2</t>
    </r>
  </si>
  <si>
    <t>SUMMARY OUTPUT -- 55 lb. Feeder pig</t>
  </si>
  <si>
    <t>Old</t>
  </si>
  <si>
    <t>New</t>
  </si>
  <si>
    <t>Weaner Pig</t>
  </si>
  <si>
    <t>Feeder Pig</t>
  </si>
  <si>
    <t>Price</t>
  </si>
  <si>
    <t>Turning</t>
  </si>
  <si>
    <t>points</t>
  </si>
  <si>
    <t>Regression Results</t>
  </si>
  <si>
    <t>Independent Variables</t>
  </si>
  <si>
    <t>R Squared</t>
  </si>
  <si>
    <t>RMSE</t>
  </si>
  <si>
    <t xml:space="preserve">Formulas based on CORN/DDG diets </t>
  </si>
  <si>
    <t>Live hog, $/cwt</t>
  </si>
  <si>
    <r>
      <t>Live hog</t>
    </r>
    <r>
      <rPr>
        <vertAlign val="superscript"/>
        <sz val="10"/>
        <rFont val="Arial"/>
        <family val="2"/>
      </rPr>
      <t>2</t>
    </r>
  </si>
  <si>
    <t>Corn, $/bu</t>
  </si>
  <si>
    <t>SEW, $/head</t>
  </si>
  <si>
    <t>Coefficient</t>
  </si>
  <si>
    <t>Std Err</t>
  </si>
  <si>
    <t>Dependent Variable</t>
  </si>
  <si>
    <t>Feeder pig, $/head</t>
  </si>
  <si>
    <t>(Curtis Haverkamp and David Boussios -- May 2011)</t>
  </si>
  <si>
    <t xml:space="preserve">  SEW weaner pig price, $head (10 lbs.)</t>
  </si>
  <si>
    <t xml:space="preserve">  SEW weaner pig price (13 lbs), $/head</t>
  </si>
  <si>
    <t xml:space="preserve">  SEW feeder pig price (60 lbs), $/head</t>
  </si>
  <si>
    <t>CORN diets (includes DDGs)</t>
  </si>
  <si>
    <t>Password:  INT (3) and OFF (3) no caps</t>
  </si>
  <si>
    <t xml:space="preserve"> </t>
  </si>
  <si>
    <t>Formulas re-estimated in May 2011 using the same methodolgy as previously (January 2011 KSU swine budgets as the base and monthly corn, sbm, and hog prices from 1999-2010).  Note that the base weights of weaner and feeder pig prices are different than initial formulas.</t>
  </si>
  <si>
    <t>Minor modification to formulas on May 8, 2008</t>
  </si>
  <si>
    <t>Formulas re-estimated May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</si>
</sst>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&quot;$&quot;#,##0.00000"/>
    <numFmt numFmtId="167" formatCode="&quot;$&quot;#,##0.000"/>
    <numFmt numFmtId="168" formatCode="0.000"/>
    <numFmt numFmtId="169" formatCode="0.0000"/>
    <numFmt numFmtId="170" formatCode="0.000000"/>
    <numFmt numFmtId="171" formatCode="0.00000"/>
    <numFmt numFmtId="172" formatCode="0.000E+00"/>
    <numFmt numFmtId="173" formatCode="0.0E+00"/>
    <numFmt numFmtId="174" formatCode="\(#.####\)"/>
  </numFmts>
  <fonts count="43"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64" fontId="1" fillId="33" borderId="0" xfId="0" applyNumberFormat="1" applyFont="1" applyFill="1" applyBorder="1" applyAlignment="1" applyProtection="1">
      <alignment/>
      <protection locked="0"/>
    </xf>
    <xf numFmtId="165" fontId="1" fillId="33" borderId="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>
      <alignment/>
      <protection/>
    </xf>
    <xf numFmtId="164" fontId="1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0" fillId="33" borderId="14" xfId="0" applyFill="1" applyBorder="1" applyAlignment="1" applyProtection="1">
      <alignment/>
      <protection/>
    </xf>
    <xf numFmtId="164" fontId="0" fillId="33" borderId="0" xfId="0" applyNumberFormat="1" applyFill="1" applyBorder="1" applyAlignment="1" applyProtection="1" quotePrefix="1">
      <alignment/>
      <protection/>
    </xf>
    <xf numFmtId="167" fontId="0" fillId="33" borderId="0" xfId="0" applyNumberForma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164" fontId="0" fillId="33" borderId="14" xfId="0" applyNumberForma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18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167" fontId="1" fillId="33" borderId="0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 quotePrefix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9" fontId="0" fillId="0" borderId="0" xfId="0" applyNumberFormat="1" applyFont="1" applyAlignment="1">
      <alignment/>
    </xf>
    <xf numFmtId="169" fontId="0" fillId="0" borderId="0" xfId="0" applyNumberFormat="1" applyFont="1" applyFill="1" applyBorder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3" fontId="0" fillId="0" borderId="0" xfId="0" applyNumberFormat="1" applyFont="1" applyFill="1" applyBorder="1" applyAlignment="1">
      <alignment/>
    </xf>
    <xf numFmtId="171" fontId="0" fillId="0" borderId="16" xfId="0" applyNumberFormat="1" applyFont="1" applyBorder="1" applyAlignment="1">
      <alignment/>
    </xf>
    <xf numFmtId="171" fontId="0" fillId="0" borderId="16" xfId="0" applyNumberFormat="1" applyFont="1" applyFill="1" applyBorder="1" applyAlignment="1">
      <alignment/>
    </xf>
    <xf numFmtId="17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164" fontId="0" fillId="0" borderId="0" xfId="0" applyNumberForma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17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0" fillId="0" borderId="18" xfId="0" applyFont="1" applyBorder="1" applyAlignment="1" applyProtection="1">
      <alignment horizontal="center"/>
      <protection/>
    </xf>
    <xf numFmtId="0" fontId="42" fillId="0" borderId="16" xfId="0" applyFont="1" applyBorder="1" applyAlignment="1">
      <alignment horizontal="center"/>
    </xf>
    <xf numFmtId="174" fontId="0" fillId="0" borderId="16" xfId="0" applyNumberFormat="1" applyFont="1" applyBorder="1" applyAlignment="1" applyProtection="1">
      <alignment/>
      <protection/>
    </xf>
    <xf numFmtId="0" fontId="0" fillId="0" borderId="11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2" borderId="13" xfId="0" applyFill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/>
    </xf>
    <xf numFmtId="0" fontId="0" fillId="32" borderId="11" xfId="0" applyFill="1" applyBorder="1" applyAlignment="1" applyProtection="1">
      <alignment/>
      <protection/>
    </xf>
    <xf numFmtId="0" fontId="0" fillId="32" borderId="12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/>
      <protection/>
    </xf>
    <xf numFmtId="0" fontId="0" fillId="32" borderId="16" xfId="0" applyFill="1" applyBorder="1" applyAlignment="1" applyProtection="1">
      <alignment/>
      <protection/>
    </xf>
    <xf numFmtId="0" fontId="0" fillId="32" borderId="17" xfId="0" applyFill="1" applyBorder="1" applyAlignment="1" applyProtection="1">
      <alignment/>
      <protection/>
    </xf>
    <xf numFmtId="0" fontId="5" fillId="35" borderId="13" xfId="0" applyFont="1" applyFill="1" applyBorder="1" applyAlignment="1" applyProtection="1">
      <alignment horizontal="left" indent="1"/>
      <protection/>
    </xf>
    <xf numFmtId="0" fontId="0" fillId="35" borderId="0" xfId="0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horizontal="left" indent="1"/>
      <protection/>
    </xf>
    <xf numFmtId="164" fontId="2" fillId="35" borderId="14" xfId="0" applyNumberFormat="1" applyFont="1" applyFill="1" applyBorder="1" applyAlignment="1" applyProtection="1" quotePrefix="1">
      <alignment horizontal="right" indent="1"/>
      <protection/>
    </xf>
    <xf numFmtId="0" fontId="0" fillId="35" borderId="13" xfId="0" applyFill="1" applyBorder="1" applyAlignment="1" applyProtection="1">
      <alignment/>
      <protection/>
    </xf>
    <xf numFmtId="0" fontId="0" fillId="32" borderId="13" xfId="0" applyFont="1" applyFill="1" applyBorder="1" applyAlignment="1" applyProtection="1">
      <alignment horizontal="left" wrapText="1" indent="1"/>
      <protection/>
    </xf>
    <xf numFmtId="0" fontId="0" fillId="0" borderId="0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34" borderId="20" xfId="0" applyFill="1" applyBorder="1" applyAlignment="1" applyProtection="1">
      <alignment horizontal="left" vertical="center"/>
      <protection/>
    </xf>
    <xf numFmtId="0" fontId="0" fillId="34" borderId="21" xfId="0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2" fillId="32" borderId="22" xfId="0" applyFont="1" applyFill="1" applyBorder="1" applyAlignment="1" applyProtection="1">
      <alignment horizontal="left" vertical="center" indent="1"/>
      <protection/>
    </xf>
    <xf numFmtId="0" fontId="2" fillId="34" borderId="22" xfId="0" applyFont="1" applyFill="1" applyBorder="1" applyAlignment="1" applyProtection="1">
      <alignment horizontal="left" vertical="center" inden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2.7109375" style="4" customWidth="1"/>
    <col min="3" max="3" width="12.7109375" style="4" customWidth="1"/>
    <col min="4" max="4" width="11.57421875" style="4" bestFit="1" customWidth="1"/>
    <col min="5" max="6" width="9.140625" style="4" customWidth="1"/>
    <col min="7" max="7" width="10.57421875" style="4" bestFit="1" customWidth="1"/>
    <col min="8" max="16384" width="9.140625" style="4" customWidth="1"/>
  </cols>
  <sheetData>
    <row r="1" ht="12.75">
      <c r="A1" s="19" t="s">
        <v>91</v>
      </c>
    </row>
    <row r="3" spans="2:3" ht="12.75">
      <c r="B3" s="3" t="s">
        <v>0</v>
      </c>
      <c r="C3" s="3"/>
    </row>
    <row r="4" ht="13.5" thickBot="1"/>
    <row r="5" spans="2:10" ht="12.75">
      <c r="B5" s="5"/>
      <c r="C5" s="6"/>
      <c r="D5" s="6"/>
      <c r="E5" s="6"/>
      <c r="F5" s="6"/>
      <c r="G5" s="6"/>
      <c r="H5" s="6"/>
      <c r="I5" s="6"/>
      <c r="J5" s="7"/>
    </row>
    <row r="6" spans="2:10" ht="12.75">
      <c r="B6" s="8"/>
      <c r="C6" s="9" t="s">
        <v>1</v>
      </c>
      <c r="D6" s="9"/>
      <c r="E6" s="9"/>
      <c r="F6" s="9"/>
      <c r="G6" s="1">
        <v>4</v>
      </c>
      <c r="H6" s="9"/>
      <c r="I6" s="9"/>
      <c r="J6" s="13"/>
    </row>
    <row r="7" spans="2:10" ht="12.75">
      <c r="B7" s="8"/>
      <c r="C7" s="9" t="s">
        <v>2</v>
      </c>
      <c r="D7" s="9"/>
      <c r="E7" s="9"/>
      <c r="F7" s="9"/>
      <c r="G7" s="1">
        <v>225</v>
      </c>
      <c r="H7" s="9"/>
      <c r="I7" s="9"/>
      <c r="J7" s="13"/>
    </row>
    <row r="8" spans="2:10" ht="12.75">
      <c r="B8" s="8"/>
      <c r="C8" s="9" t="s">
        <v>3</v>
      </c>
      <c r="D8" s="9"/>
      <c r="E8" s="9"/>
      <c r="F8" s="9"/>
      <c r="G8" s="1">
        <v>55</v>
      </c>
      <c r="H8" s="9"/>
      <c r="I8" s="9"/>
      <c r="J8" s="13"/>
    </row>
    <row r="9" spans="2:10" ht="12.75">
      <c r="B9" s="8"/>
      <c r="C9" s="9" t="s">
        <v>4</v>
      </c>
      <c r="D9" s="9"/>
      <c r="E9" s="9"/>
      <c r="F9" s="9"/>
      <c r="G9" s="14">
        <f>-1.39-(0.3758*G6)-(0.04764*G6^2)-(0.004625*G7)-(0.00001738*G7^2)+(1.0587*G8)-(0.00471*G8^2)</f>
        <v>38.404822499999995</v>
      </c>
      <c r="H9" s="9" t="s">
        <v>5</v>
      </c>
      <c r="I9" s="9"/>
      <c r="J9" s="13"/>
    </row>
    <row r="10" spans="2:10" ht="12.75">
      <c r="B10" s="8"/>
      <c r="C10" s="9" t="s">
        <v>6</v>
      </c>
      <c r="D10" s="9"/>
      <c r="E10" s="9"/>
      <c r="F10" s="9"/>
      <c r="G10" s="14">
        <f>-0.847-(1.3788*G6)-(0.03469*G6^2)-(0.011431*G7)-(0.0000114*G7^2)+(1.5106*G8)-(0.00316*G8^2)</f>
        <v>63.457660000000004</v>
      </c>
      <c r="H10" s="9" t="s">
        <v>5</v>
      </c>
      <c r="I10" s="9"/>
      <c r="J10" s="13"/>
    </row>
    <row r="11" spans="2:10" ht="12.75">
      <c r="B11" s="8"/>
      <c r="C11" s="9"/>
      <c r="D11" s="9"/>
      <c r="E11" s="9"/>
      <c r="F11" s="9"/>
      <c r="G11" s="9"/>
      <c r="H11" s="9"/>
      <c r="I11" s="9"/>
      <c r="J11" s="13"/>
    </row>
    <row r="12" spans="2:10" ht="12.75">
      <c r="B12" s="8"/>
      <c r="C12" s="9" t="s">
        <v>7</v>
      </c>
      <c r="D12" s="9"/>
      <c r="E12" s="9"/>
      <c r="F12" s="9"/>
      <c r="G12" s="9"/>
      <c r="H12" s="9"/>
      <c r="I12" s="9"/>
      <c r="J12" s="13"/>
    </row>
    <row r="13" spans="2:10" ht="12.75">
      <c r="B13" s="8"/>
      <c r="C13" s="9"/>
      <c r="D13" s="9"/>
      <c r="E13" s="9"/>
      <c r="F13" s="9"/>
      <c r="G13" s="9"/>
      <c r="H13" s="9"/>
      <c r="I13" s="9"/>
      <c r="J13" s="13"/>
    </row>
    <row r="14" spans="2:10" ht="12.75">
      <c r="B14" s="8"/>
      <c r="C14" s="9" t="s">
        <v>8</v>
      </c>
      <c r="D14" s="9"/>
      <c r="E14" s="9"/>
      <c r="F14" s="9"/>
      <c r="G14" s="9"/>
      <c r="H14" s="9"/>
      <c r="I14" s="9"/>
      <c r="J14" s="13"/>
    </row>
    <row r="15" spans="2:10" ht="12.75">
      <c r="B15" s="8"/>
      <c r="C15" s="9"/>
      <c r="D15" s="9" t="s">
        <v>9</v>
      </c>
      <c r="E15" s="9"/>
      <c r="F15" s="9"/>
      <c r="G15" s="9"/>
      <c r="H15" s="9"/>
      <c r="I15" s="9"/>
      <c r="J15" s="22">
        <f>0.107+0.013*G6+0.00037*G7</f>
        <v>0.24225000000000002</v>
      </c>
    </row>
    <row r="16" spans="2:10" ht="12.75">
      <c r="B16" s="8"/>
      <c r="C16" s="9"/>
      <c r="D16" s="9"/>
      <c r="E16" s="9"/>
      <c r="F16" s="9"/>
      <c r="G16" s="9"/>
      <c r="H16" s="9"/>
      <c r="I16" s="9"/>
      <c r="J16" s="13"/>
    </row>
    <row r="17" spans="2:10" ht="12.75">
      <c r="B17" s="8"/>
      <c r="C17" s="9" t="s">
        <v>10</v>
      </c>
      <c r="D17" s="9"/>
      <c r="E17" s="9"/>
      <c r="F17" s="9"/>
      <c r="G17" s="2">
        <v>50</v>
      </c>
      <c r="H17" s="9"/>
      <c r="I17" s="9"/>
      <c r="J17" s="13"/>
    </row>
    <row r="18" spans="2:10" ht="12.75">
      <c r="B18" s="8"/>
      <c r="C18" s="9" t="s">
        <v>11</v>
      </c>
      <c r="D18" s="9"/>
      <c r="E18" s="9"/>
      <c r="F18" s="9"/>
      <c r="G18" s="10">
        <f>G10-(60-G17)*J15</f>
        <v>61.035160000000005</v>
      </c>
      <c r="H18" s="9"/>
      <c r="I18" s="9"/>
      <c r="J18" s="13"/>
    </row>
    <row r="19" spans="2:10" ht="13.5" thickBot="1">
      <c r="B19" s="16"/>
      <c r="C19" s="17"/>
      <c r="D19" s="17"/>
      <c r="E19" s="17"/>
      <c r="F19" s="17"/>
      <c r="G19" s="17"/>
      <c r="H19" s="17"/>
      <c r="I19" s="17"/>
      <c r="J19" s="18"/>
    </row>
    <row r="22" ht="12.75">
      <c r="B22" s="4" t="s">
        <v>12</v>
      </c>
    </row>
    <row r="34" spans="5:9" ht="13.5" thickBot="1">
      <c r="E34" s="44" t="s">
        <v>67</v>
      </c>
      <c r="F34" s="44"/>
      <c r="H34" s="44" t="s">
        <v>68</v>
      </c>
      <c r="I34" s="44"/>
    </row>
    <row r="35" spans="3:9" ht="12.75">
      <c r="C35" s="27"/>
      <c r="D35" s="27"/>
      <c r="E35" s="27" t="s">
        <v>65</v>
      </c>
      <c r="F35" s="27" t="s">
        <v>66</v>
      </c>
      <c r="G35" s="27"/>
      <c r="H35" s="27" t="s">
        <v>65</v>
      </c>
      <c r="I35" s="27" t="s">
        <v>66</v>
      </c>
    </row>
    <row r="36" spans="3:9" ht="12.75">
      <c r="C36" s="20" t="s">
        <v>55</v>
      </c>
      <c r="D36" s="38"/>
      <c r="E36" s="38">
        <v>-1.39</v>
      </c>
      <c r="F36" s="37">
        <v>-0.18226579181906669</v>
      </c>
      <c r="G36" s="43"/>
      <c r="H36" s="38">
        <v>-0.847</v>
      </c>
      <c r="I36" s="38">
        <v>1.7363306412234196</v>
      </c>
    </row>
    <row r="37" spans="3:9" ht="12.75">
      <c r="C37" s="20" t="s">
        <v>56</v>
      </c>
      <c r="D37" s="38"/>
      <c r="E37" s="38">
        <v>-0.3758</v>
      </c>
      <c r="F37" s="37">
        <v>-1.5677226136980111</v>
      </c>
      <c r="G37" s="43"/>
      <c r="H37" s="38">
        <v>-1.3788</v>
      </c>
      <c r="I37" s="38">
        <v>-2.3041799641450478</v>
      </c>
    </row>
    <row r="38" spans="3:9" ht="14.25">
      <c r="C38" s="20" t="s">
        <v>58</v>
      </c>
      <c r="D38" s="38"/>
      <c r="E38" s="38">
        <v>-0.04764</v>
      </c>
      <c r="F38" s="37">
        <v>0.0582364200358171</v>
      </c>
      <c r="G38" s="43"/>
      <c r="H38" s="38">
        <v>-0.03469</v>
      </c>
      <c r="I38" s="38">
        <v>0.029437993961245204</v>
      </c>
    </row>
    <row r="39" spans="3:9" ht="12.75">
      <c r="C39" s="20" t="s">
        <v>60</v>
      </c>
      <c r="D39" s="38"/>
      <c r="E39" s="38">
        <v>-0.004625</v>
      </c>
      <c r="F39" s="37">
        <v>-0.043937478852557825</v>
      </c>
      <c r="G39" s="43"/>
      <c r="H39" s="38">
        <v>-0.011431</v>
      </c>
      <c r="I39" s="38">
        <v>-0.027281231022655093</v>
      </c>
    </row>
    <row r="40" spans="3:9" ht="14.25">
      <c r="C40" s="20" t="s">
        <v>61</v>
      </c>
      <c r="D40" s="38"/>
      <c r="E40" s="38">
        <v>-1.738E-05</v>
      </c>
      <c r="F40" s="37">
        <v>7.724188012682973E-05</v>
      </c>
      <c r="G40" s="43"/>
      <c r="H40" s="38">
        <v>-1.14E-05</v>
      </c>
      <c r="I40" s="38">
        <v>2.5745732129877846E-05</v>
      </c>
    </row>
    <row r="41" spans="3:9" ht="12.75">
      <c r="C41" s="20" t="s">
        <v>62</v>
      </c>
      <c r="D41" s="38"/>
      <c r="E41" s="38">
        <v>1.0587</v>
      </c>
      <c r="F41" s="37">
        <v>0.9732369047024964</v>
      </c>
      <c r="G41" s="43"/>
      <c r="H41" s="38">
        <v>1.5106</v>
      </c>
      <c r="I41" s="38">
        <v>1.1588277421770543</v>
      </c>
    </row>
    <row r="42" spans="3:9" ht="15" thickBot="1">
      <c r="C42" s="21" t="s">
        <v>63</v>
      </c>
      <c r="D42" s="42"/>
      <c r="E42" s="42">
        <v>-0.00471</v>
      </c>
      <c r="F42" s="41">
        <v>-0.003360180233785272</v>
      </c>
      <c r="G42" s="41"/>
      <c r="H42" s="42">
        <v>-0.00316</v>
      </c>
      <c r="I42" s="42">
        <v>-0.0014139421985314771</v>
      </c>
    </row>
    <row r="44" spans="3:9" ht="12.75">
      <c r="C44" s="4" t="s">
        <v>69</v>
      </c>
      <c r="E44" s="45">
        <f>E36+E37*$G6+E38*$G6^2+E39*$G7+E40*$G7^2+E41*$G8+E42*$G8^2</f>
        <v>38.404822499999995</v>
      </c>
      <c r="F44" s="45">
        <f>F36+F37*$G6+F38*$G6^2+F39*$G7+F40*$G7^2+F41*$G8/0.74+F42*($G8/0.74)^2</f>
        <v>42.27625020682083</v>
      </c>
      <c r="H44" s="45">
        <f>H36+H37*$G6+H38*$G6^2+H39*$G7+H40*$G7^2+H41*$G8+H42*$G8^2</f>
        <v>63.457660000000004</v>
      </c>
      <c r="I44" s="45">
        <f>I36+I37*$G6+I38*$G6^2+I39*$G7+I40*$G7^2+I41*$G8/0.74+I42*($G8/0.74)^2</f>
        <v>66.4740429106027</v>
      </c>
    </row>
  </sheetData>
  <sheetProtection password="C4C7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1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4" customWidth="1"/>
    <col min="2" max="2" width="2.7109375" style="4" customWidth="1"/>
    <col min="3" max="3" width="12.7109375" style="4" customWidth="1"/>
    <col min="4" max="4" width="9.421875" style="4" customWidth="1"/>
    <col min="5" max="8" width="9.140625" style="4" customWidth="1"/>
    <col min="9" max="9" width="12.7109375" style="4" customWidth="1"/>
    <col min="10" max="10" width="9.421875" style="4" customWidth="1"/>
    <col min="11" max="16" width="9.140625" style="4" customWidth="1"/>
    <col min="17" max="17" width="20.7109375" style="4" customWidth="1"/>
    <col min="18" max="19" width="10.7109375" style="4" customWidth="1"/>
    <col min="20" max="16384" width="9.140625" style="4" customWidth="1"/>
  </cols>
  <sheetData>
    <row r="3" ht="12.75">
      <c r="B3" s="3" t="s">
        <v>13</v>
      </c>
    </row>
    <row r="4" ht="13.5" thickBot="1"/>
    <row r="5" spans="2:16" ht="12.75" customHeight="1">
      <c r="B5" s="5"/>
      <c r="C5" s="6"/>
      <c r="D5" s="6"/>
      <c r="E5" s="6"/>
      <c r="F5" s="6"/>
      <c r="G5" s="6"/>
      <c r="H5" s="6"/>
      <c r="I5" s="6"/>
      <c r="J5" s="6"/>
      <c r="K5" s="7"/>
      <c r="L5" s="74"/>
      <c r="M5" s="75"/>
      <c r="N5" s="75"/>
      <c r="O5" s="75"/>
      <c r="P5" s="76"/>
    </row>
    <row r="6" spans="2:16" ht="15" customHeight="1">
      <c r="B6" s="8"/>
      <c r="C6" s="9" t="s">
        <v>14</v>
      </c>
      <c r="D6" s="9"/>
      <c r="E6" s="9"/>
      <c r="F6" s="9"/>
      <c r="G6" s="10">
        <f>H6*0.56</f>
        <v>5.6000000000000005</v>
      </c>
      <c r="H6" s="1">
        <v>10</v>
      </c>
      <c r="I6" s="12" t="s">
        <v>15</v>
      </c>
      <c r="J6" s="9"/>
      <c r="K6" s="13"/>
      <c r="L6" s="86" t="s">
        <v>92</v>
      </c>
      <c r="M6" s="87"/>
      <c r="N6" s="87"/>
      <c r="O6" s="87"/>
      <c r="P6" s="88"/>
    </row>
    <row r="7" spans="2:16" ht="15" customHeight="1">
      <c r="B7" s="8"/>
      <c r="C7" s="9" t="s">
        <v>16</v>
      </c>
      <c r="D7" s="9"/>
      <c r="E7" s="9"/>
      <c r="F7" s="9"/>
      <c r="G7" s="1">
        <v>6</v>
      </c>
      <c r="H7" s="10">
        <f>G7/0.56</f>
        <v>10.714285714285714</v>
      </c>
      <c r="I7" s="12" t="s">
        <v>15</v>
      </c>
      <c r="J7" s="9"/>
      <c r="K7" s="13"/>
      <c r="L7" s="89"/>
      <c r="M7" s="87"/>
      <c r="N7" s="87"/>
      <c r="O7" s="87"/>
      <c r="P7" s="88"/>
    </row>
    <row r="8" spans="2:16" ht="15" customHeight="1">
      <c r="B8" s="8"/>
      <c r="C8" s="9" t="s">
        <v>2</v>
      </c>
      <c r="D8" s="9"/>
      <c r="E8" s="9"/>
      <c r="F8" s="9"/>
      <c r="G8" s="1">
        <v>325</v>
      </c>
      <c r="H8" s="9"/>
      <c r="I8" s="9"/>
      <c r="J8" s="9"/>
      <c r="K8" s="13"/>
      <c r="L8" s="89"/>
      <c r="M8" s="87"/>
      <c r="N8" s="87"/>
      <c r="O8" s="87"/>
      <c r="P8" s="88"/>
    </row>
    <row r="9" spans="2:16" ht="15" customHeight="1">
      <c r="B9" s="8"/>
      <c r="C9" s="9" t="s">
        <v>17</v>
      </c>
      <c r="D9" s="9"/>
      <c r="E9" s="9"/>
      <c r="F9" s="9"/>
      <c r="G9" s="1">
        <v>65</v>
      </c>
      <c r="H9" s="10">
        <f>G9/0.74</f>
        <v>87.83783783783784</v>
      </c>
      <c r="I9" s="12" t="s">
        <v>18</v>
      </c>
      <c r="J9" s="9"/>
      <c r="K9" s="13"/>
      <c r="L9" s="89"/>
      <c r="M9" s="87"/>
      <c r="N9" s="87"/>
      <c r="O9" s="87"/>
      <c r="P9" s="88"/>
    </row>
    <row r="10" spans="2:16" ht="12.75" customHeight="1">
      <c r="B10" s="8"/>
      <c r="C10" s="9"/>
      <c r="D10" s="9"/>
      <c r="E10" s="9"/>
      <c r="F10" s="9"/>
      <c r="G10" s="11"/>
      <c r="H10" s="10"/>
      <c r="I10" s="12"/>
      <c r="J10" s="9"/>
      <c r="K10" s="13"/>
      <c r="L10" s="89"/>
      <c r="M10" s="87"/>
      <c r="N10" s="87"/>
      <c r="O10" s="87"/>
      <c r="P10" s="88"/>
    </row>
    <row r="11" spans="2:16" ht="15" customHeight="1">
      <c r="B11" s="8"/>
      <c r="C11" s="9" t="s">
        <v>19</v>
      </c>
      <c r="D11" s="9"/>
      <c r="E11" s="9"/>
      <c r="F11" s="9"/>
      <c r="G11" s="11"/>
      <c r="H11" s="10"/>
      <c r="I11" s="12"/>
      <c r="J11" s="9"/>
      <c r="K11" s="13"/>
      <c r="L11" s="89"/>
      <c r="M11" s="87"/>
      <c r="N11" s="87"/>
      <c r="O11" s="87"/>
      <c r="P11" s="88"/>
    </row>
    <row r="12" spans="2:16" ht="15" customHeight="1">
      <c r="B12" s="8"/>
      <c r="C12" s="9" t="s">
        <v>20</v>
      </c>
      <c r="D12" s="9"/>
      <c r="E12" s="9"/>
      <c r="F12" s="9"/>
      <c r="G12" s="14">
        <f>D69+(D70*H6)+(D71*H6^2)+(D72*G8)+(D73*G8^2)+(D74*H9)+(D75*H9^2)</f>
        <v>43.40474571770336</v>
      </c>
      <c r="H12" s="9" t="s">
        <v>21</v>
      </c>
      <c r="I12" s="9"/>
      <c r="J12" s="9"/>
      <c r="K12" s="13"/>
      <c r="L12" s="71"/>
      <c r="M12" s="72"/>
      <c r="N12" s="72"/>
      <c r="O12" s="72"/>
      <c r="P12" s="73"/>
    </row>
    <row r="13" spans="2:16" ht="15" customHeight="1">
      <c r="B13" s="8"/>
      <c r="C13" s="9" t="s">
        <v>22</v>
      </c>
      <c r="D13" s="9"/>
      <c r="E13" s="9"/>
      <c r="F13" s="9"/>
      <c r="G13" s="14">
        <f>D99+(D100*H6)+(D101*H6^2)+(D102*G8)+(D103*G8^2)+(D104*H9)+(D105*H9^2)</f>
        <v>66.37099567647462</v>
      </c>
      <c r="H13" s="9" t="s">
        <v>21</v>
      </c>
      <c r="I13" s="9"/>
      <c r="J13" s="9"/>
      <c r="K13" s="13"/>
      <c r="L13" s="71"/>
      <c r="M13" s="72"/>
      <c r="N13" s="72"/>
      <c r="O13" s="72"/>
      <c r="P13" s="73"/>
    </row>
    <row r="14" spans="2:16" ht="12.75" customHeight="1">
      <c r="B14" s="8"/>
      <c r="C14" s="9"/>
      <c r="D14" s="9"/>
      <c r="E14" s="9"/>
      <c r="F14" s="9"/>
      <c r="G14" s="14"/>
      <c r="H14" s="9"/>
      <c r="I14" s="9"/>
      <c r="J14" s="9"/>
      <c r="K14" s="13"/>
      <c r="L14" s="85"/>
      <c r="M14" s="81"/>
      <c r="N14" s="81"/>
      <c r="O14" s="81"/>
      <c r="P14" s="82"/>
    </row>
    <row r="15" spans="2:16" ht="15" customHeight="1">
      <c r="B15" s="8"/>
      <c r="C15" s="9" t="s">
        <v>23</v>
      </c>
      <c r="D15" s="9"/>
      <c r="E15" s="9"/>
      <c r="F15" s="9"/>
      <c r="G15" s="11"/>
      <c r="H15" s="10"/>
      <c r="I15" s="12"/>
      <c r="J15" s="9"/>
      <c r="K15" s="13"/>
      <c r="L15" s="80" t="s">
        <v>89</v>
      </c>
      <c r="M15" s="81"/>
      <c r="N15" s="81"/>
      <c r="O15" s="81"/>
      <c r="P15" s="82"/>
    </row>
    <row r="16" spans="2:16" ht="15" customHeight="1">
      <c r="B16" s="8"/>
      <c r="C16" s="70" t="s">
        <v>86</v>
      </c>
      <c r="D16" s="9"/>
      <c r="E16" s="9"/>
      <c r="F16" s="9"/>
      <c r="G16" s="14">
        <f>J69+(J70*H7)+(J71*H7^2)+(J72*G8)+(J73*G8^2)+(J74*H9)+(J75*H9^2)</f>
        <v>43.17036432665161</v>
      </c>
      <c r="H16" s="9" t="s">
        <v>24</v>
      </c>
      <c r="I16" s="9"/>
      <c r="J16" s="9"/>
      <c r="K16" s="13"/>
      <c r="L16" s="83" t="s">
        <v>87</v>
      </c>
      <c r="M16" s="81"/>
      <c r="N16" s="81"/>
      <c r="O16" s="81"/>
      <c r="P16" s="84">
        <f>R69+(R70*G7)+(R71*G7^2)+(R72*G8)+(R73*G8^2)+(R74*G9)+(R75*G9^2)</f>
        <v>44.18571485</v>
      </c>
    </row>
    <row r="17" spans="2:16" ht="15" customHeight="1">
      <c r="B17" s="8"/>
      <c r="C17" s="9" t="s">
        <v>22</v>
      </c>
      <c r="D17" s="9"/>
      <c r="E17" s="9"/>
      <c r="F17" s="9"/>
      <c r="G17" s="14">
        <f>J99+(J100*H7)+(J101*H7^2)+(J102*G8)+(J103*G8^2)+(J104*H9)+(J105*H9^2)</f>
        <v>65.24018002623242</v>
      </c>
      <c r="H17" s="9" t="s">
        <v>24</v>
      </c>
      <c r="I17" s="9"/>
      <c r="J17" s="9"/>
      <c r="K17" s="13"/>
      <c r="L17" s="83" t="s">
        <v>88</v>
      </c>
      <c r="M17" s="81"/>
      <c r="N17" s="81"/>
      <c r="O17" s="81"/>
      <c r="P17" s="84">
        <f>R99+(R100*G7)+(R101*G7^2)+(R102*G8)+(R103*G8^2)+(R104*G9)+(R105*G9^2)</f>
        <v>73.71576585000001</v>
      </c>
    </row>
    <row r="18" spans="2:16" ht="12.75" customHeight="1">
      <c r="B18" s="8"/>
      <c r="C18" s="9"/>
      <c r="D18" s="9"/>
      <c r="E18" s="9"/>
      <c r="F18" s="9"/>
      <c r="G18" s="9"/>
      <c r="H18" s="9"/>
      <c r="I18" s="9"/>
      <c r="J18" s="9"/>
      <c r="K18" s="13"/>
      <c r="L18" s="85"/>
      <c r="M18" s="81"/>
      <c r="N18" s="81"/>
      <c r="O18" s="81"/>
      <c r="P18" s="82"/>
    </row>
    <row r="19" spans="2:16" ht="15" customHeight="1">
      <c r="B19" s="8"/>
      <c r="C19" s="9" t="s">
        <v>7</v>
      </c>
      <c r="D19" s="9"/>
      <c r="E19" s="9"/>
      <c r="F19" s="9"/>
      <c r="G19" s="9"/>
      <c r="H19" s="9"/>
      <c r="I19" s="9"/>
      <c r="J19" s="69"/>
      <c r="K19" s="13"/>
      <c r="L19" s="71"/>
      <c r="M19" s="72"/>
      <c r="N19" s="72"/>
      <c r="O19" s="72"/>
      <c r="P19" s="73"/>
    </row>
    <row r="20" spans="2:16" ht="12.75" customHeight="1">
      <c r="B20" s="8"/>
      <c r="C20" s="9"/>
      <c r="D20" s="9"/>
      <c r="E20" s="9"/>
      <c r="F20" s="9"/>
      <c r="G20" s="9"/>
      <c r="H20" s="9"/>
      <c r="I20" s="9"/>
      <c r="J20" s="9"/>
      <c r="K20" s="13"/>
      <c r="L20" s="71"/>
      <c r="M20" s="72"/>
      <c r="N20" s="72"/>
      <c r="O20" s="72"/>
      <c r="P20" s="73"/>
    </row>
    <row r="21" spans="2:16" ht="15" customHeight="1">
      <c r="B21" s="8"/>
      <c r="C21" s="9" t="s">
        <v>8</v>
      </c>
      <c r="D21" s="9"/>
      <c r="E21" s="9"/>
      <c r="F21" s="9"/>
      <c r="G21" s="9"/>
      <c r="H21" s="30" t="s">
        <v>25</v>
      </c>
      <c r="I21" s="30"/>
      <c r="J21" s="30" t="s">
        <v>26</v>
      </c>
      <c r="K21" s="13"/>
      <c r="L21" s="71"/>
      <c r="M21" s="72"/>
      <c r="N21" s="72"/>
      <c r="O21" s="72"/>
      <c r="P21" s="73"/>
    </row>
    <row r="22" spans="2:16" ht="15" customHeight="1">
      <c r="B22" s="8"/>
      <c r="C22" s="9" t="s">
        <v>27</v>
      </c>
      <c r="D22" s="9"/>
      <c r="E22" s="9"/>
      <c r="F22" s="9"/>
      <c r="G22" s="9"/>
      <c r="H22" s="15">
        <f>0.107+0.013*H6+0.00037*G8</f>
        <v>0.35724999999999996</v>
      </c>
      <c r="I22" s="31" t="s">
        <v>28</v>
      </c>
      <c r="J22" s="29">
        <v>0.25</v>
      </c>
      <c r="K22" s="13"/>
      <c r="L22" s="71"/>
      <c r="M22" s="72"/>
      <c r="N22" s="72"/>
      <c r="O22" s="72"/>
      <c r="P22" s="73"/>
    </row>
    <row r="23" spans="2:16" ht="12.75" customHeight="1">
      <c r="B23" s="8"/>
      <c r="C23" s="9"/>
      <c r="D23" s="9"/>
      <c r="E23" s="9"/>
      <c r="F23" s="9"/>
      <c r="G23" s="9"/>
      <c r="H23" s="15">
        <f>0.107+0.013*H7+0.00037*G8</f>
        <v>0.3665357142857143</v>
      </c>
      <c r="I23" s="31" t="s">
        <v>29</v>
      </c>
      <c r="J23" s="29">
        <v>0.25</v>
      </c>
      <c r="K23" s="13"/>
      <c r="L23" s="71"/>
      <c r="M23" s="72"/>
      <c r="N23" s="72"/>
      <c r="O23" s="72"/>
      <c r="P23" s="73"/>
    </row>
    <row r="24" spans="2:16" ht="15" customHeight="1">
      <c r="B24" s="8"/>
      <c r="C24" s="9" t="s">
        <v>10</v>
      </c>
      <c r="D24" s="9"/>
      <c r="E24" s="9"/>
      <c r="F24" s="9"/>
      <c r="G24" s="2">
        <v>60</v>
      </c>
      <c r="H24" s="9"/>
      <c r="I24" s="9"/>
      <c r="J24" s="9"/>
      <c r="K24" s="13"/>
      <c r="L24" s="71"/>
      <c r="M24" s="72"/>
      <c r="N24" s="72"/>
      <c r="O24" s="72"/>
      <c r="P24" s="73"/>
    </row>
    <row r="25" spans="2:16" ht="15" customHeight="1">
      <c r="B25" s="8"/>
      <c r="C25" s="9" t="s">
        <v>11</v>
      </c>
      <c r="D25" s="9"/>
      <c r="E25" s="9"/>
      <c r="F25" s="9"/>
      <c r="G25" s="10">
        <f>G13-(55-G24)*IF(J22&gt;0,J22,H22)</f>
        <v>67.62099567647462</v>
      </c>
      <c r="H25" s="9" t="s">
        <v>30</v>
      </c>
      <c r="I25" s="9"/>
      <c r="J25" s="9"/>
      <c r="K25" s="13"/>
      <c r="L25" s="71"/>
      <c r="M25" s="72"/>
      <c r="N25" s="72"/>
      <c r="O25" s="72"/>
      <c r="P25" s="73"/>
    </row>
    <row r="26" spans="2:16" ht="15" customHeight="1">
      <c r="B26" s="8"/>
      <c r="C26" s="9"/>
      <c r="D26" s="9"/>
      <c r="E26" s="9"/>
      <c r="F26" s="9"/>
      <c r="G26" s="10">
        <f>G17-(55-G24)*IF(J23&gt;0,J23,H23)</f>
        <v>66.49018002623242</v>
      </c>
      <c r="H26" s="9" t="s">
        <v>31</v>
      </c>
      <c r="I26" s="9"/>
      <c r="J26" s="9"/>
      <c r="K26" s="13"/>
      <c r="L26" s="71"/>
      <c r="M26" s="72"/>
      <c r="N26" s="72"/>
      <c r="O26" s="72"/>
      <c r="P26" s="73"/>
    </row>
    <row r="27" spans="2:16" ht="13.5" thickBot="1">
      <c r="B27" s="16"/>
      <c r="C27" s="17"/>
      <c r="D27" s="17"/>
      <c r="E27" s="17"/>
      <c r="F27" s="17"/>
      <c r="G27" s="17"/>
      <c r="H27" s="17"/>
      <c r="I27" s="17"/>
      <c r="J27" s="17"/>
      <c r="K27" s="18"/>
      <c r="L27" s="77"/>
      <c r="M27" s="78"/>
      <c r="N27" s="78"/>
      <c r="O27" s="78"/>
      <c r="P27" s="79"/>
    </row>
    <row r="28" spans="2:11" ht="12.75">
      <c r="B28" s="33" t="s">
        <v>32</v>
      </c>
      <c r="C28" s="33"/>
      <c r="D28" s="33"/>
      <c r="E28" s="33"/>
      <c r="F28" s="33"/>
      <c r="G28" s="33"/>
      <c r="H28" s="33"/>
      <c r="I28" s="33"/>
      <c r="J28" s="33"/>
      <c r="K28" s="33"/>
    </row>
    <row r="29" spans="2:11" s="32" customFormat="1" ht="12.75">
      <c r="B29" s="34" t="s">
        <v>33</v>
      </c>
      <c r="C29" s="34"/>
      <c r="D29" s="34"/>
      <c r="E29" s="34"/>
      <c r="F29" s="34"/>
      <c r="G29" s="34"/>
      <c r="H29" s="34"/>
      <c r="I29" s="34"/>
      <c r="J29" s="34"/>
      <c r="K29" s="34"/>
    </row>
    <row r="30" ht="13.5" thickBot="1"/>
    <row r="31" spans="2:16" s="94" customFormat="1" ht="18" customHeight="1" thickBot="1">
      <c r="B31" s="96" t="s">
        <v>93</v>
      </c>
      <c r="C31" s="90"/>
      <c r="D31" s="90"/>
      <c r="E31" s="90"/>
      <c r="F31" s="90"/>
      <c r="G31" s="90"/>
      <c r="H31" s="90"/>
      <c r="I31" s="90"/>
      <c r="J31" s="90"/>
      <c r="K31" s="91"/>
      <c r="L31" s="95" t="s">
        <v>94</v>
      </c>
      <c r="M31" s="92"/>
      <c r="N31" s="92"/>
      <c r="O31" s="92"/>
      <c r="P31" s="93"/>
    </row>
    <row r="33" ht="12.75">
      <c r="B33" s="3"/>
    </row>
    <row r="51" spans="3:17" ht="12.75">
      <c r="C51" s="3" t="s">
        <v>34</v>
      </c>
      <c r="D51" s="3"/>
      <c r="E51" s="3"/>
      <c r="F51" s="3"/>
      <c r="G51" s="3"/>
      <c r="H51" s="3"/>
      <c r="I51" s="3" t="s">
        <v>35</v>
      </c>
      <c r="J51" s="3"/>
      <c r="K51" s="3"/>
      <c r="L51" s="3"/>
      <c r="M51" s="3"/>
      <c r="N51" s="3"/>
      <c r="Q51" s="3" t="s">
        <v>76</v>
      </c>
    </row>
    <row r="52" ht="12.75">
      <c r="Q52" s="19" t="s">
        <v>85</v>
      </c>
    </row>
    <row r="53" spans="3:13" ht="12.75">
      <c r="C53" s="23" t="s">
        <v>36</v>
      </c>
      <c r="D53" s="23"/>
      <c r="E53" s="23"/>
      <c r="F53" s="23"/>
      <c r="G53" s="23"/>
      <c r="H53" s="19"/>
      <c r="I53" s="23" t="s">
        <v>37</v>
      </c>
      <c r="J53" s="23"/>
      <c r="K53" s="23"/>
      <c r="L53" s="23"/>
      <c r="M53" s="23"/>
    </row>
    <row r="54" spans="3:13" ht="13.5" thickBot="1">
      <c r="C54" s="23"/>
      <c r="D54" s="23"/>
      <c r="E54" s="23"/>
      <c r="F54" s="23"/>
      <c r="G54" s="23"/>
      <c r="H54" s="19"/>
      <c r="I54" s="23"/>
      <c r="J54" s="23"/>
      <c r="K54" s="23"/>
      <c r="L54" s="23"/>
      <c r="M54" s="23"/>
    </row>
    <row r="55" spans="3:19" ht="12.75">
      <c r="C55" s="24" t="s">
        <v>38</v>
      </c>
      <c r="D55" s="24"/>
      <c r="E55" s="23"/>
      <c r="F55" s="23"/>
      <c r="G55" s="23"/>
      <c r="H55" s="19"/>
      <c r="I55" s="24" t="s">
        <v>38</v>
      </c>
      <c r="J55" s="24"/>
      <c r="K55" s="23"/>
      <c r="L55" s="23"/>
      <c r="M55" s="23"/>
      <c r="P55" s="47"/>
      <c r="Q55" s="56"/>
      <c r="R55" s="56"/>
      <c r="S55" s="56"/>
    </row>
    <row r="56" spans="3:16" ht="12.75">
      <c r="C56" s="25" t="s">
        <v>39</v>
      </c>
      <c r="D56" s="25">
        <v>0.999512106126487</v>
      </c>
      <c r="E56" s="23"/>
      <c r="F56" s="23"/>
      <c r="G56" s="23"/>
      <c r="H56" s="19"/>
      <c r="I56" s="25" t="s">
        <v>39</v>
      </c>
      <c r="J56" s="25">
        <v>0.9995147605754379</v>
      </c>
      <c r="K56" s="23"/>
      <c r="L56" s="23"/>
      <c r="M56" s="23"/>
      <c r="P56" s="48"/>
    </row>
    <row r="57" spans="3:20" ht="12.75">
      <c r="C57" s="25" t="s">
        <v>40</v>
      </c>
      <c r="D57" s="25">
        <v>0.9990244502934059</v>
      </c>
      <c r="E57" s="23"/>
      <c r="F57" s="23"/>
      <c r="G57" s="23"/>
      <c r="H57" s="19"/>
      <c r="I57" s="25" t="s">
        <v>40</v>
      </c>
      <c r="J57" s="25">
        <v>0.9990297566081748</v>
      </c>
      <c r="K57" s="23"/>
      <c r="L57" s="23"/>
      <c r="M57" s="23"/>
      <c r="P57" s="48"/>
      <c r="Q57" s="49" t="s">
        <v>74</v>
      </c>
      <c r="R57" s="49">
        <v>0.9983</v>
      </c>
      <c r="S57" s="19"/>
      <c r="T57" s="49"/>
    </row>
    <row r="58" spans="3:20" ht="12.75">
      <c r="C58" s="25" t="s">
        <v>41</v>
      </c>
      <c r="D58" s="25">
        <v>0.9990135907419411</v>
      </c>
      <c r="E58" s="23"/>
      <c r="F58" s="23"/>
      <c r="G58" s="23"/>
      <c r="H58" s="19"/>
      <c r="I58" s="25" t="s">
        <v>41</v>
      </c>
      <c r="J58" s="25">
        <v>0.9990189561251489</v>
      </c>
      <c r="K58" s="23"/>
      <c r="L58" s="23"/>
      <c r="M58" s="23"/>
      <c r="P58" s="48"/>
      <c r="Q58" s="19"/>
      <c r="R58" s="19"/>
      <c r="S58" s="19"/>
      <c r="T58" s="19"/>
    </row>
    <row r="59" spans="3:20" ht="12.75">
      <c r="C59" s="25" t="s">
        <v>42</v>
      </c>
      <c r="D59" s="25">
        <v>0.21242109843755658</v>
      </c>
      <c r="E59" s="23"/>
      <c r="F59" s="23"/>
      <c r="G59" s="23"/>
      <c r="H59" s="19"/>
      <c r="I59" s="25" t="s">
        <v>42</v>
      </c>
      <c r="J59" s="25">
        <v>0.21174095621384342</v>
      </c>
      <c r="K59" s="23"/>
      <c r="L59" s="23"/>
      <c r="M59" s="23"/>
      <c r="P59" s="48"/>
      <c r="Q59" s="49" t="s">
        <v>75</v>
      </c>
      <c r="R59" s="49">
        <v>0.19151</v>
      </c>
      <c r="S59" s="19"/>
      <c r="T59" s="49"/>
    </row>
    <row r="60" spans="3:20" ht="13.5" thickBot="1">
      <c r="C60" s="26" t="s">
        <v>43</v>
      </c>
      <c r="D60" s="26">
        <v>546</v>
      </c>
      <c r="E60" s="23"/>
      <c r="F60" s="23"/>
      <c r="G60" s="23"/>
      <c r="H60" s="19"/>
      <c r="I60" s="26" t="s">
        <v>43</v>
      </c>
      <c r="J60" s="26">
        <v>546</v>
      </c>
      <c r="K60" s="23"/>
      <c r="L60" s="23"/>
      <c r="M60" s="23"/>
      <c r="P60" s="48"/>
      <c r="Q60" s="50" t="s">
        <v>43</v>
      </c>
      <c r="R60" s="50">
        <v>132</v>
      </c>
      <c r="S60" s="50"/>
      <c r="T60" s="49"/>
    </row>
    <row r="61" spans="3:20" ht="12.75">
      <c r="C61" s="23"/>
      <c r="D61" s="23"/>
      <c r="E61" s="23"/>
      <c r="F61" s="23"/>
      <c r="G61" s="23"/>
      <c r="H61" s="19"/>
      <c r="I61" s="23"/>
      <c r="J61" s="23"/>
      <c r="K61" s="23"/>
      <c r="L61" s="23"/>
      <c r="M61" s="23"/>
      <c r="P61" s="48"/>
      <c r="Q61" s="49"/>
      <c r="R61" s="49"/>
      <c r="S61" s="49"/>
      <c r="T61" s="49"/>
    </row>
    <row r="62" spans="3:20" ht="13.5" thickBot="1">
      <c r="C62" s="23" t="s">
        <v>44</v>
      </c>
      <c r="D62" s="23"/>
      <c r="E62" s="23"/>
      <c r="F62" s="23"/>
      <c r="G62" s="23"/>
      <c r="H62" s="19"/>
      <c r="I62" s="23" t="s">
        <v>44</v>
      </c>
      <c r="J62" s="23"/>
      <c r="K62" s="23"/>
      <c r="L62" s="23"/>
      <c r="M62" s="23"/>
      <c r="P62" s="48"/>
      <c r="Q62" s="49" t="s">
        <v>72</v>
      </c>
      <c r="R62" s="49"/>
      <c r="S62" s="49"/>
      <c r="T62" s="49"/>
    </row>
    <row r="63" spans="3:20" ht="12.75">
      <c r="C63" s="27"/>
      <c r="D63" s="27" t="s">
        <v>45</v>
      </c>
      <c r="E63" s="27" t="s">
        <v>46</v>
      </c>
      <c r="F63" s="27" t="s">
        <v>47</v>
      </c>
      <c r="G63" s="27" t="s">
        <v>48</v>
      </c>
      <c r="H63" s="19"/>
      <c r="I63" s="27"/>
      <c r="J63" s="27" t="s">
        <v>45</v>
      </c>
      <c r="K63" s="27" t="s">
        <v>46</v>
      </c>
      <c r="L63" s="27" t="s">
        <v>47</v>
      </c>
      <c r="M63" s="27" t="s">
        <v>48</v>
      </c>
      <c r="P63" s="48"/>
      <c r="Q63" s="61"/>
      <c r="R63" s="62"/>
      <c r="S63" s="63"/>
      <c r="T63" s="55"/>
    </row>
    <row r="64" spans="3:20" ht="12.75">
      <c r="C64" s="25" t="s">
        <v>49</v>
      </c>
      <c r="D64" s="25">
        <v>6</v>
      </c>
      <c r="E64" s="25">
        <v>24906.3897793595</v>
      </c>
      <c r="F64" s="25">
        <v>4151.064963226583</v>
      </c>
      <c r="G64" s="25">
        <v>91995.00122314041</v>
      </c>
      <c r="H64" s="19"/>
      <c r="I64" s="25" t="s">
        <v>49</v>
      </c>
      <c r="J64" s="25">
        <v>6</v>
      </c>
      <c r="K64" s="25">
        <v>24882.627367589474</v>
      </c>
      <c r="L64" s="25">
        <v>4147.104561264912</v>
      </c>
      <c r="M64" s="25">
        <v>92498.61827605359</v>
      </c>
      <c r="P64" s="48"/>
      <c r="Q64" s="64" t="s">
        <v>83</v>
      </c>
      <c r="R64" s="65" t="s">
        <v>80</v>
      </c>
      <c r="S64" s="66"/>
      <c r="T64" s="55"/>
    </row>
    <row r="65" spans="3:20" ht="12.75">
      <c r="C65" s="25" t="s">
        <v>50</v>
      </c>
      <c r="D65" s="25">
        <v>539</v>
      </c>
      <c r="E65" s="25">
        <v>24.321147730104354</v>
      </c>
      <c r="F65" s="25">
        <v>0.045122723061418096</v>
      </c>
      <c r="G65" s="25"/>
      <c r="H65" s="19"/>
      <c r="I65" s="25" t="s">
        <v>50</v>
      </c>
      <c r="J65" s="25">
        <v>539</v>
      </c>
      <c r="K65" s="25">
        <v>24.165651338172133</v>
      </c>
      <c r="L65" s="25">
        <v>0.04483423253835275</v>
      </c>
      <c r="M65" s="25"/>
      <c r="P65" s="48"/>
      <c r="Q65" s="32"/>
      <c r="R65" s="67"/>
      <c r="S65" s="67"/>
      <c r="T65" s="19"/>
    </row>
    <row r="66" spans="3:20" ht="13.5" thickBot="1">
      <c r="C66" s="26" t="s">
        <v>51</v>
      </c>
      <c r="D66" s="26">
        <v>545</v>
      </c>
      <c r="E66" s="26">
        <v>24930.710927089604</v>
      </c>
      <c r="F66" s="26"/>
      <c r="G66" s="26"/>
      <c r="H66" s="19"/>
      <c r="I66" s="26" t="s">
        <v>51</v>
      </c>
      <c r="J66" s="26">
        <v>545</v>
      </c>
      <c r="K66" s="26">
        <v>24906.793018927645</v>
      </c>
      <c r="L66" s="26"/>
      <c r="M66" s="26"/>
      <c r="P66" s="48"/>
      <c r="Q66" s="68"/>
      <c r="R66" s="68"/>
      <c r="S66" s="68"/>
      <c r="T66" s="19"/>
    </row>
    <row r="67" spans="3:20" ht="13.5" thickBot="1">
      <c r="C67" s="23"/>
      <c r="D67" s="23"/>
      <c r="E67" s="23"/>
      <c r="F67" s="23"/>
      <c r="G67" s="23"/>
      <c r="H67" s="46" t="s">
        <v>70</v>
      </c>
      <c r="I67" s="23"/>
      <c r="J67" s="23"/>
      <c r="K67" s="23"/>
      <c r="L67" s="23"/>
      <c r="M67" s="23"/>
      <c r="N67" s="46" t="s">
        <v>70</v>
      </c>
      <c r="P67" s="48"/>
      <c r="Q67" s="19"/>
      <c r="R67" s="19"/>
      <c r="S67" s="19"/>
      <c r="T67" s="46" t="s">
        <v>70</v>
      </c>
    </row>
    <row r="68" spans="3:20" ht="12.75">
      <c r="C68" s="23"/>
      <c r="D68" s="23" t="s">
        <v>52</v>
      </c>
      <c r="E68" s="23" t="s">
        <v>42</v>
      </c>
      <c r="F68" s="23" t="s">
        <v>53</v>
      </c>
      <c r="G68" s="23" t="s">
        <v>54</v>
      </c>
      <c r="H68" s="46" t="s">
        <v>71</v>
      </c>
      <c r="I68" s="27"/>
      <c r="J68" s="27" t="s">
        <v>52</v>
      </c>
      <c r="K68" s="27" t="s">
        <v>42</v>
      </c>
      <c r="L68" s="27" t="s">
        <v>53</v>
      </c>
      <c r="M68" s="27" t="s">
        <v>54</v>
      </c>
      <c r="N68" s="46" t="s">
        <v>71</v>
      </c>
      <c r="P68" s="48"/>
      <c r="Q68" s="57" t="s">
        <v>73</v>
      </c>
      <c r="R68" s="58" t="s">
        <v>81</v>
      </c>
      <c r="S68" s="58" t="s">
        <v>82</v>
      </c>
      <c r="T68" s="46" t="s">
        <v>71</v>
      </c>
    </row>
    <row r="69" spans="3:19" ht="12.75">
      <c r="C69" s="20" t="s">
        <v>55</v>
      </c>
      <c r="D69" s="35">
        <v>-0.18226579181906669</v>
      </c>
      <c r="E69" s="23">
        <v>0.24068120586562208</v>
      </c>
      <c r="F69" s="23">
        <v>-0.7572913354972549</v>
      </c>
      <c r="G69" s="23">
        <v>0.4492062615873975</v>
      </c>
      <c r="I69" s="20" t="s">
        <v>55</v>
      </c>
      <c r="J69" s="36">
        <v>-0.16470283747838124</v>
      </c>
      <c r="K69" s="25">
        <v>0.23991057878682687</v>
      </c>
      <c r="L69" s="25">
        <v>-0.6865176113168746</v>
      </c>
      <c r="M69" s="25">
        <v>0.49268198717986567</v>
      </c>
      <c r="Q69" s="20" t="s">
        <v>55</v>
      </c>
      <c r="R69" s="54">
        <v>5.300353</v>
      </c>
      <c r="S69" s="51">
        <v>0.7306742</v>
      </c>
    </row>
    <row r="70" spans="3:20" ht="12.75">
      <c r="C70" s="20" t="s">
        <v>56</v>
      </c>
      <c r="D70" s="35">
        <v>-1.5677226136980111</v>
      </c>
      <c r="E70" s="23">
        <v>0.0662200156334337</v>
      </c>
      <c r="F70" s="23">
        <v>-23.674452485427782</v>
      </c>
      <c r="G70" s="23">
        <v>1.7567378028693366E-85</v>
      </c>
      <c r="H70" s="4">
        <f>-D70/(2*D71)</f>
        <v>13.459984428419672</v>
      </c>
      <c r="I70" s="20" t="s">
        <v>57</v>
      </c>
      <c r="J70" s="36">
        <v>-1.5705296259526682</v>
      </c>
      <c r="K70" s="25">
        <v>0.0660079885371682</v>
      </c>
      <c r="L70" s="25">
        <v>-23.793023553025318</v>
      </c>
      <c r="M70" s="25">
        <v>4.426276872792538E-86</v>
      </c>
      <c r="N70" s="4">
        <f>-J70/(2*J71)</f>
        <v>13.510831227892803</v>
      </c>
      <c r="Q70" s="20" t="s">
        <v>79</v>
      </c>
      <c r="R70" s="54">
        <v>-1.548069</v>
      </c>
      <c r="S70" s="51">
        <v>0.1239034</v>
      </c>
      <c r="T70" s="4">
        <f>-R70/(2*R71)</f>
        <v>25.22755939130633</v>
      </c>
    </row>
    <row r="71" spans="3:19" ht="14.25">
      <c r="C71" s="20" t="s">
        <v>58</v>
      </c>
      <c r="D71" s="37">
        <v>0.0582364200358171</v>
      </c>
      <c r="E71" s="23">
        <v>0.00527940465130469</v>
      </c>
      <c r="F71" s="23">
        <v>11.030868797190083</v>
      </c>
      <c r="G71" s="23">
        <v>1.1895609299984478E-25</v>
      </c>
      <c r="I71" s="20" t="s">
        <v>59</v>
      </c>
      <c r="J71" s="38">
        <v>0.05812113257363269</v>
      </c>
      <c r="K71" s="25">
        <v>0.005262500746533312</v>
      </c>
      <c r="L71" s="25">
        <v>11.044394171710124</v>
      </c>
      <c r="M71" s="25">
        <v>1.0521529154710562E-25</v>
      </c>
      <c r="Q71" s="20" t="s">
        <v>59</v>
      </c>
      <c r="R71" s="54">
        <v>0.0306821</v>
      </c>
      <c r="S71" s="51">
        <v>0.0160966</v>
      </c>
    </row>
    <row r="72" spans="3:20" ht="12.75">
      <c r="C72" s="20" t="s">
        <v>60</v>
      </c>
      <c r="D72" s="37">
        <v>-0.043937478852557825</v>
      </c>
      <c r="E72" s="23">
        <v>0.0026148652939589523</v>
      </c>
      <c r="F72" s="23">
        <v>-16.80296073150128</v>
      </c>
      <c r="G72" s="23">
        <v>2.921487488452553E-51</v>
      </c>
      <c r="H72" s="4">
        <f>-D72/(2*D73)</f>
        <v>284.41487170181057</v>
      </c>
      <c r="I72" s="20" t="s">
        <v>60</v>
      </c>
      <c r="J72" s="38">
        <v>-0.043367556680579525</v>
      </c>
      <c r="K72" s="25">
        <v>0.0026064928662254314</v>
      </c>
      <c r="L72" s="25">
        <v>-16.638279445353653</v>
      </c>
      <c r="M72" s="25">
        <v>1.802236274356835E-50</v>
      </c>
      <c r="N72" s="4">
        <f>-J72/(2*J73)</f>
        <v>283.10313498490547</v>
      </c>
      <c r="Q72" s="20" t="s">
        <v>60</v>
      </c>
      <c r="R72" s="54">
        <v>-0.0072677</v>
      </c>
      <c r="S72" s="51">
        <v>0.0025264</v>
      </c>
      <c r="T72" s="4">
        <f>-R72/(2*R73)</f>
        <v>-512.5317348377997</v>
      </c>
    </row>
    <row r="73" spans="3:19" ht="14.25">
      <c r="C73" s="20" t="s">
        <v>61</v>
      </c>
      <c r="D73" s="39">
        <v>7.724188012682973E-05</v>
      </c>
      <c r="E73" s="23">
        <v>5.932540846732679E-06</v>
      </c>
      <c r="F73" s="23">
        <v>13.020033426212374</v>
      </c>
      <c r="G73" s="23">
        <v>6.871635605187965E-34</v>
      </c>
      <c r="I73" s="20" t="s">
        <v>61</v>
      </c>
      <c r="J73" s="40">
        <v>7.659321166275994E-05</v>
      </c>
      <c r="K73" s="25">
        <v>5.913545692515679E-06</v>
      </c>
      <c r="L73" s="25">
        <v>12.952163667171472</v>
      </c>
      <c r="M73" s="25">
        <v>1.3499413319468783E-33</v>
      </c>
      <c r="Q73" s="20" t="s">
        <v>61</v>
      </c>
      <c r="R73" s="53">
        <v>-7.09E-06</v>
      </c>
      <c r="S73" s="51">
        <v>4.58E-06</v>
      </c>
    </row>
    <row r="74" spans="3:20" ht="12.75">
      <c r="C74" s="20" t="s">
        <v>62</v>
      </c>
      <c r="D74" s="35">
        <v>0.9732369047024964</v>
      </c>
      <c r="E74" s="23">
        <v>0.0050648262091468116</v>
      </c>
      <c r="F74" s="23">
        <v>192.15603152283515</v>
      </c>
      <c r="G74" s="23">
        <v>0</v>
      </c>
      <c r="H74" s="4">
        <f>-D74/(2*D75)</f>
        <v>144.8191520974065</v>
      </c>
      <c r="I74" s="20" t="s">
        <v>62</v>
      </c>
      <c r="J74" s="36">
        <v>0.971914167751887</v>
      </c>
      <c r="K74" s="25">
        <v>0.005048609354107704</v>
      </c>
      <c r="L74" s="25">
        <v>192.51126391094365</v>
      </c>
      <c r="M74" s="25">
        <v>0</v>
      </c>
      <c r="N74" s="4">
        <f>-J74/(2*J75)</f>
        <v>144.896091388622</v>
      </c>
      <c r="Q74" s="20" t="s">
        <v>77</v>
      </c>
      <c r="R74" s="54">
        <v>0.8563196</v>
      </c>
      <c r="S74" s="51">
        <v>0.0310533</v>
      </c>
      <c r="T74" s="4">
        <f>-R74/(2*R75)</f>
        <v>330.0646006783842</v>
      </c>
    </row>
    <row r="75" spans="3:19" ht="15" thickBot="1">
      <c r="C75" s="21" t="s">
        <v>63</v>
      </c>
      <c r="D75" s="41">
        <v>-0.003360180233785272</v>
      </c>
      <c r="E75" s="28">
        <v>4.24242806363084E-05</v>
      </c>
      <c r="F75" s="28">
        <v>-79.20417702756508</v>
      </c>
      <c r="G75" s="28">
        <v>4.4080666854910075E-299</v>
      </c>
      <c r="H75" s="19"/>
      <c r="I75" s="21" t="s">
        <v>63</v>
      </c>
      <c r="J75" s="42">
        <v>-0.0033538315576268425</v>
      </c>
      <c r="K75" s="26">
        <v>4.228844410790493E-05</v>
      </c>
      <c r="L75" s="26">
        <v>-79.30846424779944</v>
      </c>
      <c r="M75" s="26">
        <v>2.293666687887658E-299</v>
      </c>
      <c r="Q75" s="21" t="s">
        <v>78</v>
      </c>
      <c r="R75" s="59">
        <v>-0.0012972</v>
      </c>
      <c r="S75" s="60">
        <v>0.0003415</v>
      </c>
    </row>
    <row r="76" spans="3:20" ht="12.7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P76" s="48"/>
      <c r="Q76" s="19"/>
      <c r="R76" s="19"/>
      <c r="S76" s="19"/>
      <c r="T76" s="19"/>
    </row>
    <row r="77" spans="3:20" ht="12.7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P77" s="48"/>
      <c r="Q77" s="49"/>
      <c r="R77" s="49"/>
      <c r="S77" s="19"/>
      <c r="T77" s="49"/>
    </row>
    <row r="78" spans="3:20" ht="12.7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P78" s="48"/>
      <c r="Q78" s="49"/>
      <c r="R78" s="49"/>
      <c r="S78" s="19"/>
      <c r="T78" s="49"/>
    </row>
    <row r="79" spans="3:13" ht="12.7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3:13" ht="12.7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3:17" ht="12.75">
      <c r="C81" s="3" t="s">
        <v>34</v>
      </c>
      <c r="D81" s="3"/>
      <c r="E81" s="3"/>
      <c r="F81" s="3"/>
      <c r="G81" s="3"/>
      <c r="H81" s="3"/>
      <c r="I81" s="3" t="s">
        <v>35</v>
      </c>
      <c r="J81" s="3"/>
      <c r="K81" s="3"/>
      <c r="L81" s="3"/>
      <c r="M81" s="3"/>
      <c r="Q81" s="3" t="s">
        <v>76</v>
      </c>
    </row>
    <row r="82" spans="3:17" ht="12.7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Q82" s="19" t="s">
        <v>85</v>
      </c>
    </row>
    <row r="83" spans="3:13" ht="12.75">
      <c r="C83" s="23" t="s">
        <v>64</v>
      </c>
      <c r="D83" s="23"/>
      <c r="E83" s="23"/>
      <c r="F83" s="23"/>
      <c r="G83" s="23"/>
      <c r="H83" s="19"/>
      <c r="I83" s="23" t="s">
        <v>64</v>
      </c>
      <c r="J83" s="23"/>
      <c r="K83" s="23"/>
      <c r="L83" s="23"/>
      <c r="M83" s="23"/>
    </row>
    <row r="84" spans="3:13" ht="13.5" thickBot="1">
      <c r="C84" s="23"/>
      <c r="D84" s="23"/>
      <c r="E84" s="23"/>
      <c r="F84" s="23"/>
      <c r="G84" s="23"/>
      <c r="H84" s="19"/>
      <c r="I84" s="23"/>
      <c r="J84" s="23"/>
      <c r="K84" s="23"/>
      <c r="L84" s="23"/>
      <c r="M84" s="23"/>
    </row>
    <row r="85" spans="3:19" ht="12.75">
      <c r="C85" s="24" t="s">
        <v>38</v>
      </c>
      <c r="D85" s="24"/>
      <c r="E85" s="23"/>
      <c r="F85" s="23"/>
      <c r="G85" s="23"/>
      <c r="H85" s="19"/>
      <c r="I85" s="24" t="s">
        <v>38</v>
      </c>
      <c r="J85" s="24"/>
      <c r="K85" s="23"/>
      <c r="L85" s="23"/>
      <c r="M85" s="23"/>
      <c r="Q85" s="56"/>
      <c r="R85" s="56"/>
      <c r="S85" s="56"/>
    </row>
    <row r="86" spans="3:13" ht="12.75">
      <c r="C86" s="25" t="s">
        <v>39</v>
      </c>
      <c r="D86" s="25">
        <v>0.9999824936727011</v>
      </c>
      <c r="E86" s="23"/>
      <c r="F86" s="23"/>
      <c r="G86" s="23"/>
      <c r="H86" s="19"/>
      <c r="I86" s="25" t="s">
        <v>39</v>
      </c>
      <c r="J86" s="25">
        <v>0.9999825613157248</v>
      </c>
      <c r="K86" s="23"/>
      <c r="L86" s="23"/>
      <c r="M86" s="23"/>
    </row>
    <row r="87" spans="3:19" ht="12.75">
      <c r="C87" s="25" t="s">
        <v>40</v>
      </c>
      <c r="D87" s="25">
        <v>0.9999649876518737</v>
      </c>
      <c r="E87" s="23"/>
      <c r="F87" s="23"/>
      <c r="G87" s="23"/>
      <c r="H87" s="19"/>
      <c r="I87" s="25" t="s">
        <v>40</v>
      </c>
      <c r="J87" s="25">
        <v>0.9999651229355574</v>
      </c>
      <c r="K87" s="23"/>
      <c r="L87" s="23"/>
      <c r="M87" s="23"/>
      <c r="Q87" s="49" t="s">
        <v>74</v>
      </c>
      <c r="R87" s="49">
        <v>0.9998</v>
      </c>
      <c r="S87" s="19"/>
    </row>
    <row r="88" spans="3:19" ht="12.75">
      <c r="C88" s="25" t="s">
        <v>41</v>
      </c>
      <c r="D88" s="25">
        <v>0.9999645979040283</v>
      </c>
      <c r="E88" s="23"/>
      <c r="F88" s="23"/>
      <c r="G88" s="23"/>
      <c r="H88" s="19"/>
      <c r="I88" s="25" t="s">
        <v>41</v>
      </c>
      <c r="J88" s="25">
        <v>0.9999647346936528</v>
      </c>
      <c r="K88" s="23"/>
      <c r="L88" s="23"/>
      <c r="M88" s="23"/>
      <c r="Q88" s="19"/>
      <c r="R88" s="19"/>
      <c r="S88" s="19"/>
    </row>
    <row r="89" spans="3:19" ht="12.75">
      <c r="C89" s="25" t="s">
        <v>42</v>
      </c>
      <c r="D89" s="25">
        <v>0.0679045323336154</v>
      </c>
      <c r="E89" s="23"/>
      <c r="F89" s="23"/>
      <c r="G89" s="23"/>
      <c r="H89" s="19"/>
      <c r="I89" s="25" t="s">
        <v>42</v>
      </c>
      <c r="J89" s="25">
        <v>0.06780218693187696</v>
      </c>
      <c r="K89" s="23"/>
      <c r="L89" s="23"/>
      <c r="M89" s="23"/>
      <c r="Q89" s="49" t="s">
        <v>75</v>
      </c>
      <c r="R89" s="49">
        <v>0.10534</v>
      </c>
      <c r="S89" s="19"/>
    </row>
    <row r="90" spans="3:19" ht="13.5" thickBot="1">
      <c r="C90" s="26" t="s">
        <v>43</v>
      </c>
      <c r="D90" s="26">
        <v>546</v>
      </c>
      <c r="E90" s="23"/>
      <c r="F90" s="23"/>
      <c r="G90" s="23"/>
      <c r="H90" s="19"/>
      <c r="I90" s="26" t="s">
        <v>43</v>
      </c>
      <c r="J90" s="26">
        <v>546</v>
      </c>
      <c r="K90" s="23"/>
      <c r="L90" s="23"/>
      <c r="M90" s="23"/>
      <c r="Q90" s="50" t="s">
        <v>43</v>
      </c>
      <c r="R90" s="50">
        <v>132</v>
      </c>
      <c r="S90" s="50"/>
    </row>
    <row r="91" spans="3:19" ht="12.75">
      <c r="C91" s="23"/>
      <c r="D91" s="23"/>
      <c r="E91" s="23"/>
      <c r="F91" s="23"/>
      <c r="G91" s="23"/>
      <c r="H91" s="19"/>
      <c r="I91" s="23"/>
      <c r="J91" s="23"/>
      <c r="K91" s="23"/>
      <c r="L91" s="23"/>
      <c r="M91" s="23"/>
      <c r="Q91" s="49"/>
      <c r="R91" s="49"/>
      <c r="S91" s="49"/>
    </row>
    <row r="92" spans="3:19" ht="13.5" thickBot="1">
      <c r="C92" s="23" t="s">
        <v>44</v>
      </c>
      <c r="D92" s="23"/>
      <c r="E92" s="23"/>
      <c r="F92" s="23"/>
      <c r="G92" s="23"/>
      <c r="H92" s="19"/>
      <c r="I92" s="23" t="s">
        <v>44</v>
      </c>
      <c r="J92" s="23"/>
      <c r="K92" s="23"/>
      <c r="L92" s="23"/>
      <c r="M92" s="23"/>
      <c r="Q92" s="49" t="s">
        <v>72</v>
      </c>
      <c r="R92" s="49"/>
      <c r="S92" s="49"/>
    </row>
    <row r="93" spans="3:19" ht="12.75">
      <c r="C93" s="27"/>
      <c r="D93" s="27" t="s">
        <v>45</v>
      </c>
      <c r="E93" s="27" t="s">
        <v>46</v>
      </c>
      <c r="F93" s="27" t="s">
        <v>47</v>
      </c>
      <c r="G93" s="27" t="s">
        <v>48</v>
      </c>
      <c r="H93" s="19"/>
      <c r="I93" s="27"/>
      <c r="J93" s="27" t="s">
        <v>45</v>
      </c>
      <c r="K93" s="27" t="s">
        <v>46</v>
      </c>
      <c r="L93" s="27" t="s">
        <v>47</v>
      </c>
      <c r="M93" s="27" t="s">
        <v>48</v>
      </c>
      <c r="Q93" s="61"/>
      <c r="R93" s="62"/>
      <c r="S93" s="63"/>
    </row>
    <row r="94" spans="3:19" ht="12.75">
      <c r="C94" s="25" t="s">
        <v>49</v>
      </c>
      <c r="D94" s="25">
        <v>6</v>
      </c>
      <c r="E94" s="25">
        <v>70982.26385809272</v>
      </c>
      <c r="F94" s="25">
        <v>11830.377309682119</v>
      </c>
      <c r="G94" s="25">
        <v>2565671.623440996</v>
      </c>
      <c r="H94" s="19"/>
      <c r="I94" s="25" t="s">
        <v>49</v>
      </c>
      <c r="J94" s="25">
        <v>6</v>
      </c>
      <c r="K94" s="25">
        <v>71042.96824176969</v>
      </c>
      <c r="L94" s="25">
        <v>11840.494706961616</v>
      </c>
      <c r="M94" s="25">
        <v>2575623.884805215</v>
      </c>
      <c r="Q94" s="64" t="s">
        <v>83</v>
      </c>
      <c r="R94" s="65" t="s">
        <v>84</v>
      </c>
      <c r="S94" s="66"/>
    </row>
    <row r="95" spans="3:19" ht="12.75">
      <c r="C95" s="25" t="s">
        <v>50</v>
      </c>
      <c r="D95" s="25">
        <v>539</v>
      </c>
      <c r="E95" s="25">
        <v>2.485342750669943</v>
      </c>
      <c r="F95" s="25">
        <v>0.004611025511447018</v>
      </c>
      <c r="G95" s="25"/>
      <c r="H95" s="19"/>
      <c r="I95" s="25" t="s">
        <v>50</v>
      </c>
      <c r="J95" s="25">
        <v>539</v>
      </c>
      <c r="K95" s="25">
        <v>2.477856601929656</v>
      </c>
      <c r="L95" s="25">
        <v>0.004597136552745187</v>
      </c>
      <c r="M95" s="25"/>
      <c r="Q95" s="32"/>
      <c r="R95" s="67"/>
      <c r="S95" s="67"/>
    </row>
    <row r="96" spans="3:19" ht="13.5" thickBot="1">
      <c r="C96" s="26" t="s">
        <v>51</v>
      </c>
      <c r="D96" s="26">
        <v>545</v>
      </c>
      <c r="E96" s="26">
        <v>70984.74920084339</v>
      </c>
      <c r="F96" s="26"/>
      <c r="G96" s="26"/>
      <c r="H96" s="19"/>
      <c r="I96" s="26" t="s">
        <v>51</v>
      </c>
      <c r="J96" s="26">
        <v>545</v>
      </c>
      <c r="K96" s="26">
        <v>71045.44609837161</v>
      </c>
      <c r="L96" s="26"/>
      <c r="M96" s="26"/>
      <c r="Q96" s="68"/>
      <c r="R96" s="68"/>
      <c r="S96" s="68"/>
    </row>
    <row r="97" spans="3:20" ht="13.5" thickBot="1">
      <c r="C97" s="23"/>
      <c r="D97" s="23"/>
      <c r="E97" s="23"/>
      <c r="F97" s="23"/>
      <c r="G97" s="23"/>
      <c r="H97" s="46" t="s">
        <v>70</v>
      </c>
      <c r="I97" s="23"/>
      <c r="J97" s="23"/>
      <c r="K97" s="23"/>
      <c r="L97" s="23"/>
      <c r="M97" s="23"/>
      <c r="N97" s="46" t="s">
        <v>70</v>
      </c>
      <c r="Q97" s="19"/>
      <c r="R97" s="19"/>
      <c r="S97" s="19"/>
      <c r="T97" s="46" t="s">
        <v>70</v>
      </c>
    </row>
    <row r="98" spans="3:20" ht="12.75">
      <c r="C98" s="27"/>
      <c r="D98" s="27" t="s">
        <v>52</v>
      </c>
      <c r="E98" s="27" t="s">
        <v>42</v>
      </c>
      <c r="F98" s="27" t="s">
        <v>53</v>
      </c>
      <c r="G98" s="27" t="s">
        <v>54</v>
      </c>
      <c r="H98" s="46" t="s">
        <v>71</v>
      </c>
      <c r="I98" s="27"/>
      <c r="J98" s="27" t="s">
        <v>52</v>
      </c>
      <c r="K98" s="27" t="s">
        <v>42</v>
      </c>
      <c r="L98" s="27" t="s">
        <v>53</v>
      </c>
      <c r="M98" s="27" t="s">
        <v>54</v>
      </c>
      <c r="N98" s="46" t="s">
        <v>71</v>
      </c>
      <c r="Q98" s="57" t="s">
        <v>73</v>
      </c>
      <c r="R98" s="58" t="s">
        <v>81</v>
      </c>
      <c r="S98" s="58" t="s">
        <v>82</v>
      </c>
      <c r="T98" s="46" t="s">
        <v>71</v>
      </c>
    </row>
    <row r="99" spans="3:19" ht="12.75">
      <c r="C99" s="20" t="s">
        <v>55</v>
      </c>
      <c r="D99" s="25">
        <v>1.7363306412234196</v>
      </c>
      <c r="E99" s="25">
        <v>0.07693842488343962</v>
      </c>
      <c r="F99" s="25">
        <v>22.567795530697833</v>
      </c>
      <c r="G99" s="25">
        <v>6.81644650339414E-80</v>
      </c>
      <c r="I99" s="20" t="s">
        <v>55</v>
      </c>
      <c r="J99" s="25">
        <v>1.7372664744751578</v>
      </c>
      <c r="K99" s="25">
        <v>0.0768224636400114</v>
      </c>
      <c r="L99" s="25">
        <v>22.614042718233502</v>
      </c>
      <c r="M99" s="25">
        <v>3.981461348226375E-80</v>
      </c>
      <c r="Q99" s="20" t="s">
        <v>55</v>
      </c>
      <c r="R99" s="54">
        <v>7.53982</v>
      </c>
      <c r="S99" s="51">
        <v>0.4019221</v>
      </c>
    </row>
    <row r="100" spans="3:20" ht="12.75">
      <c r="C100" s="20" t="s">
        <v>56</v>
      </c>
      <c r="D100" s="25">
        <v>-2.3041799641450478</v>
      </c>
      <c r="E100" s="25">
        <v>0.02116851492524812</v>
      </c>
      <c r="F100" s="25">
        <v>-108.84939129087441</v>
      </c>
      <c r="G100" s="25">
        <v>0</v>
      </c>
      <c r="H100" s="4">
        <f>-D100/(2*D101)</f>
        <v>39.13615797289848</v>
      </c>
      <c r="I100" s="20" t="s">
        <v>57</v>
      </c>
      <c r="J100" s="25">
        <v>-2.3175739570153735</v>
      </c>
      <c r="K100" s="25">
        <v>0.021136609836003316</v>
      </c>
      <c r="L100" s="25">
        <v>-109.64738314219645</v>
      </c>
      <c r="M100" s="25">
        <v>0</v>
      </c>
      <c r="N100" s="4">
        <f>-J100/(2*J101)</f>
        <v>39.396493192869855</v>
      </c>
      <c r="Q100" s="20" t="s">
        <v>79</v>
      </c>
      <c r="R100" s="54">
        <v>-2.928978</v>
      </c>
      <c r="S100" s="51">
        <v>0.0681556</v>
      </c>
      <c r="T100" s="4">
        <f>-R100/(2*R101)</f>
        <v>127.16331208863727</v>
      </c>
    </row>
    <row r="101" spans="3:19" ht="14.25">
      <c r="C101" s="20" t="s">
        <v>58</v>
      </c>
      <c r="D101" s="25">
        <v>0.029437993961245204</v>
      </c>
      <c r="E101" s="25">
        <v>0.0016876642973962512</v>
      </c>
      <c r="F101" s="25">
        <v>17.443038883184585</v>
      </c>
      <c r="G101" s="25">
        <v>2.3577337106592203E-54</v>
      </c>
      <c r="I101" s="20" t="s">
        <v>59</v>
      </c>
      <c r="J101" s="25">
        <v>0.029413454970083706</v>
      </c>
      <c r="K101" s="25">
        <v>0.0016851206574567546</v>
      </c>
      <c r="L101" s="25">
        <v>17.454806479243786</v>
      </c>
      <c r="M101" s="25">
        <v>2.066922671282953E-54</v>
      </c>
      <c r="Q101" s="20" t="s">
        <v>59</v>
      </c>
      <c r="R101" s="52">
        <v>0.0115166</v>
      </c>
      <c r="S101" s="51">
        <v>0.0088543</v>
      </c>
    </row>
    <row r="102" spans="3:20" ht="12.75">
      <c r="C102" s="20" t="s">
        <v>60</v>
      </c>
      <c r="D102" s="25">
        <v>-0.027281231022655093</v>
      </c>
      <c r="E102" s="25">
        <v>0.0008358925088313693</v>
      </c>
      <c r="F102" s="25">
        <v>-32.637247893028714</v>
      </c>
      <c r="G102" s="25">
        <v>9.358146131363352E-130</v>
      </c>
      <c r="H102" s="4">
        <f>-D102/(2*D103)</f>
        <v>529.8204549987395</v>
      </c>
      <c r="I102" s="20" t="s">
        <v>60</v>
      </c>
      <c r="J102" s="25">
        <v>-0.02642395469377807</v>
      </c>
      <c r="K102" s="25">
        <v>0.0008346326554506525</v>
      </c>
      <c r="L102" s="25">
        <v>-31.659382749061848</v>
      </c>
      <c r="M102" s="25">
        <v>4.5214793005337713E-125</v>
      </c>
      <c r="N102" s="4">
        <f>-J102/(2*J103)</f>
        <v>518.2096589489879</v>
      </c>
      <c r="Q102" s="20" t="s">
        <v>60</v>
      </c>
      <c r="R102" s="54">
        <v>-0.0142244</v>
      </c>
      <c r="S102" s="51">
        <v>0.0013897</v>
      </c>
      <c r="T102" s="4">
        <f>-R102/(2*R103)</f>
        <v>-2014.7875354107648</v>
      </c>
    </row>
    <row r="103" spans="3:19" ht="14.25">
      <c r="C103" s="20" t="s">
        <v>61</v>
      </c>
      <c r="D103" s="25">
        <v>2.5745732129877846E-05</v>
      </c>
      <c r="E103" s="25">
        <v>1.8964519753948746E-06</v>
      </c>
      <c r="F103" s="25">
        <v>13.575736408783635</v>
      </c>
      <c r="G103" s="25">
        <v>2.554283021450124E-36</v>
      </c>
      <c r="I103" s="20" t="s">
        <v>61</v>
      </c>
      <c r="J103" s="25">
        <v>2.549542857554033E-05</v>
      </c>
      <c r="K103" s="25">
        <v>1.893593651618402E-06</v>
      </c>
      <c r="L103" s="25">
        <v>13.464044175343583</v>
      </c>
      <c r="M103" s="25">
        <v>7.93674448927657E-36</v>
      </c>
      <c r="Q103" s="20" t="s">
        <v>61</v>
      </c>
      <c r="R103" s="53">
        <v>-3.53E-06</v>
      </c>
      <c r="S103" s="51">
        <v>2.52E-06</v>
      </c>
    </row>
    <row r="104" spans="3:20" ht="12.75">
      <c r="C104" s="20" t="s">
        <v>62</v>
      </c>
      <c r="D104" s="25">
        <v>1.1588277421770543</v>
      </c>
      <c r="E104" s="25">
        <v>0.0016190701282163488</v>
      </c>
      <c r="F104" s="25">
        <v>715.7365959519485</v>
      </c>
      <c r="G104" s="25">
        <v>0</v>
      </c>
      <c r="H104" s="4">
        <f>-D104/(2*D105)</f>
        <v>409.7861084352015</v>
      </c>
      <c r="I104" s="20" t="s">
        <v>62</v>
      </c>
      <c r="J104" s="25">
        <v>1.1585799954729616</v>
      </c>
      <c r="K104" s="25">
        <v>0.0016166298730961029</v>
      </c>
      <c r="L104" s="25">
        <v>716.6637303652549</v>
      </c>
      <c r="M104" s="25">
        <v>0</v>
      </c>
      <c r="N104" s="4">
        <f>-J104/(2*J105)</f>
        <v>409.4897350117693</v>
      </c>
      <c r="Q104" s="20" t="s">
        <v>77</v>
      </c>
      <c r="R104" s="54">
        <v>1.398452</v>
      </c>
      <c r="S104" s="51">
        <v>0.0170815</v>
      </c>
      <c r="T104" s="4">
        <f>-R104/(2*R105)</f>
        <v>1150.2319460437573</v>
      </c>
    </row>
    <row r="105" spans="3:19" ht="15" thickBot="1">
      <c r="C105" s="21" t="s">
        <v>63</v>
      </c>
      <c r="D105" s="26">
        <v>-0.0014139421985314771</v>
      </c>
      <c r="E105" s="26">
        <v>1.3561745784143091E-05</v>
      </c>
      <c r="F105" s="26">
        <v>-104.25960057330614</v>
      </c>
      <c r="G105" s="26">
        <v>0</v>
      </c>
      <c r="I105" s="21" t="s">
        <v>63</v>
      </c>
      <c r="J105" s="26">
        <v>-0.001414663050637475</v>
      </c>
      <c r="K105" s="26">
        <v>1.3541305582688886E-05</v>
      </c>
      <c r="L105" s="26">
        <v>-104.47021094080992</v>
      </c>
      <c r="M105" s="26">
        <v>0</v>
      </c>
      <c r="Q105" s="21" t="s">
        <v>78</v>
      </c>
      <c r="R105" s="59">
        <v>-0.0006079</v>
      </c>
      <c r="S105" s="60">
        <v>0.0001878</v>
      </c>
    </row>
    <row r="106" spans="3:19" ht="12.7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Q106" s="19"/>
      <c r="R106" s="19"/>
      <c r="S106" s="19"/>
    </row>
    <row r="107" spans="3:19" ht="12.7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Q107" s="49"/>
      <c r="R107" s="49"/>
      <c r="S107" s="19"/>
    </row>
    <row r="108" spans="3:13" ht="12.7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3:13" ht="12.7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3:13" ht="12.7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3:13" ht="12.7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3:13" ht="12.7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3:13" ht="12.7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3:13" ht="12.75">
      <c r="C114" s="19" t="s">
        <v>90</v>
      </c>
      <c r="I114" s="19"/>
      <c r="J114" s="19"/>
      <c r="K114" s="19"/>
      <c r="L114" s="19"/>
      <c r="M114" s="19"/>
    </row>
    <row r="115" spans="9:13" ht="12.75">
      <c r="I115" s="19"/>
      <c r="J115" s="19"/>
      <c r="K115" s="19"/>
      <c r="L115" s="19"/>
      <c r="M115" s="19"/>
    </row>
    <row r="116" spans="9:13" ht="12.75">
      <c r="I116" s="19"/>
      <c r="J116" s="19"/>
      <c r="K116" s="19"/>
      <c r="L116" s="19"/>
      <c r="M116" s="19"/>
    </row>
  </sheetData>
  <sheetProtection password="C4C7" sheet="1" objects="1" scenarios="1"/>
  <mergeCells count="1">
    <mergeCell ref="L6:P1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Dhuyveter</dc:creator>
  <cp:keywords/>
  <dc:description/>
  <cp:lastModifiedBy>Kevin Dhuyvetter</cp:lastModifiedBy>
  <dcterms:created xsi:type="dcterms:W3CDTF">2000-02-25T16:38:53Z</dcterms:created>
  <dcterms:modified xsi:type="dcterms:W3CDTF">2011-05-05T18:35:47Z</dcterms:modified>
  <cp:category/>
  <cp:version/>
  <cp:contentType/>
  <cp:contentStatus/>
</cp:coreProperties>
</file>