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reid\Documents\"/>
    </mc:Choice>
  </mc:AlternateContent>
  <bookViews>
    <workbookView xWindow="0" yWindow="0" windowWidth="28800" windowHeight="12300" firstSheet="1" activeTab="1"/>
  </bookViews>
  <sheets>
    <sheet name="Sheet1" sheetId="1" state="hidden" r:id="rId1"/>
    <sheet name="Table 1" sheetId="2" r:id="rId2"/>
    <sheet name="Table 2" sheetId="3" r:id="rId3"/>
  </sheets>
  <definedNames>
    <definedName name="Yes">'Table 2'!$AB$3:$AB$4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I14" i="2"/>
  <c r="J14" i="2"/>
  <c r="H14" i="2"/>
  <c r="I14" i="3"/>
  <c r="J14" i="3"/>
  <c r="H14" i="3"/>
  <c r="L20" i="3"/>
  <c r="L22" i="3" s="1"/>
  <c r="C28" i="2"/>
  <c r="C27" i="2"/>
  <c r="L22" i="2"/>
  <c r="L20" i="2"/>
  <c r="D30" i="3"/>
  <c r="C28" i="3"/>
  <c r="C27" i="3"/>
  <c r="D23" i="3"/>
  <c r="D21" i="3"/>
  <c r="C24" i="3" s="1"/>
  <c r="I11" i="3"/>
  <c r="D8" i="3"/>
  <c r="H11" i="3" s="1"/>
  <c r="J6" i="3"/>
  <c r="I6" i="3"/>
  <c r="H6" i="3"/>
  <c r="J5" i="3"/>
  <c r="I5" i="3"/>
  <c r="H5" i="3"/>
  <c r="D25" i="3" l="1"/>
  <c r="D31" i="3" s="1"/>
  <c r="I34" i="3" s="1"/>
  <c r="H16" i="3"/>
  <c r="I16" i="3"/>
  <c r="J11" i="3"/>
  <c r="J16" i="3" s="1"/>
  <c r="I6" i="2"/>
  <c r="J6" i="2"/>
  <c r="I36" i="3" l="1"/>
  <c r="J34" i="3"/>
  <c r="J36" i="3" s="1"/>
  <c r="H34" i="3"/>
  <c r="H36" i="3" s="1"/>
  <c r="J5" i="2"/>
  <c r="I5" i="2"/>
  <c r="H5" i="2"/>
  <c r="J11" i="2"/>
  <c r="I11" i="2"/>
  <c r="H11" i="2"/>
  <c r="D8" i="2"/>
  <c r="H16" i="2" l="1"/>
  <c r="J16" i="2"/>
  <c r="I16" i="2"/>
  <c r="D30" i="2"/>
  <c r="D23" i="2" l="1"/>
  <c r="D21" i="2"/>
  <c r="C24" i="2" s="1"/>
  <c r="H20" i="1"/>
  <c r="D25" i="2" l="1"/>
  <c r="D31" i="2" s="1"/>
  <c r="H34" i="2" s="1"/>
  <c r="H8" i="1"/>
  <c r="K2" i="1"/>
  <c r="K4" i="1" s="1"/>
  <c r="J34" i="2" l="1"/>
  <c r="J36" i="2" s="1"/>
  <c r="I34" i="2"/>
  <c r="I36" i="2" s="1"/>
  <c r="H36" i="2"/>
  <c r="G6" i="1"/>
  <c r="H1" i="1" s="1"/>
  <c r="H12" i="1" s="1"/>
  <c r="G4" i="1"/>
  <c r="C4" i="1"/>
  <c r="C8" i="1" s="1"/>
</calcChain>
</file>

<file path=xl/sharedStrings.xml><?xml version="1.0" encoding="utf-8"?>
<sst xmlns="http://schemas.openxmlformats.org/spreadsheetml/2006/main" count="141" uniqueCount="71">
  <si>
    <t>Wheat Income</t>
  </si>
  <si>
    <t>Price</t>
  </si>
  <si>
    <t>Yield</t>
  </si>
  <si>
    <t>Cattle Income</t>
  </si>
  <si>
    <t>Feb. Price</t>
  </si>
  <si>
    <t>Feb. Weight</t>
  </si>
  <si>
    <t>April Price</t>
  </si>
  <si>
    <t>April Weight</t>
  </si>
  <si>
    <t>Harvest Cost</t>
  </si>
  <si>
    <t>Return per Acre</t>
  </si>
  <si>
    <t xml:space="preserve">Mineral </t>
  </si>
  <si>
    <t>Labor/Machinery</t>
  </si>
  <si>
    <t>ADG</t>
  </si>
  <si>
    <t>Return per Animal</t>
  </si>
  <si>
    <t>pounds gained</t>
  </si>
  <si>
    <t>days grazing</t>
  </si>
  <si>
    <t>Animals per Acre</t>
  </si>
  <si>
    <t>Returns per Acre</t>
  </si>
  <si>
    <t>Fertilizer</t>
  </si>
  <si>
    <t>Additional cattle costs</t>
  </si>
  <si>
    <t>Additional Costs/Savings per acre</t>
  </si>
  <si>
    <t>Herbicide Chemical</t>
  </si>
  <si>
    <t>*Will not need to apply if grazing out</t>
  </si>
  <si>
    <t>*Additional fertilizer needed if grazing out</t>
  </si>
  <si>
    <t>Fungicide Chemical &amp; Application</t>
  </si>
  <si>
    <t>Partial Budget of Wheat Graze-out vs. Grain Harvesting</t>
  </si>
  <si>
    <t>Loss of Grain Sales</t>
  </si>
  <si>
    <t>=</t>
  </si>
  <si>
    <t>Reduced Input Costs</t>
  </si>
  <si>
    <t>Havesting/Hauling/Drying</t>
  </si>
  <si>
    <t>per acre</t>
  </si>
  <si>
    <t>Will not need fungicide if grazing out</t>
  </si>
  <si>
    <t>Will not need herbicide if grazing out but will not save application cost since it is typically applied with fertilizer</t>
  </si>
  <si>
    <t>Potential Cattle Income</t>
  </si>
  <si>
    <t>Increased Input Costs</t>
  </si>
  <si>
    <t>per animal</t>
  </si>
  <si>
    <t>Total</t>
  </si>
  <si>
    <t>May Price</t>
  </si>
  <si>
    <t>May Weight</t>
  </si>
  <si>
    <t>Assuming .2 labor hours a month * $20 per hour plus $5.00 per animal in machinery, fuel &amp; oil</t>
  </si>
  <si>
    <t>Death Loss</t>
  </si>
  <si>
    <t>Other</t>
  </si>
  <si>
    <t>Additional Cattle Costs</t>
  </si>
  <si>
    <t>Low Grain/Forage Yield</t>
  </si>
  <si>
    <t>Average Grain/Forage Yield</t>
  </si>
  <si>
    <t>High Grain/Forage Yield</t>
  </si>
  <si>
    <t>Yield in bu/acre</t>
  </si>
  <si>
    <t>per bushel</t>
  </si>
  <si>
    <t>Crop Insurance</t>
  </si>
  <si>
    <t>65% reduction in premium if grazing out (need to still pay 35% of premium)</t>
  </si>
  <si>
    <t>Income</t>
  </si>
  <si>
    <t>Stockers per acre</t>
  </si>
  <si>
    <t>Stocker income</t>
  </si>
  <si>
    <t>Return per Acre for grazing out vs. harvesting for grain</t>
  </si>
  <si>
    <t xml:space="preserve">Reduced Income at </t>
  </si>
  <si>
    <t>Loss in income per acre by grazing instead of harvesting</t>
  </si>
  <si>
    <t>March Price</t>
  </si>
  <si>
    <t>March Weight</t>
  </si>
  <si>
    <t>Crop Insurance Payment</t>
  </si>
  <si>
    <t>Assuming a $4.89 harvest price for crop insurance (settlement price on the July KC contract on 3/8)</t>
  </si>
  <si>
    <t xml:space="preserve">Other costs such as hauling, marketing, etc. not considered since you would be doing these regardless of graze-out </t>
  </si>
  <si>
    <t>Assuming a 2% death loss based on March. value</t>
  </si>
  <si>
    <t>The default scenario assumes cattle are already being grazed on the wheat and the choice is whether to pull stockers at jointing or to grazeout the wheat</t>
  </si>
  <si>
    <t>Will not have harvest costs if grazing out</t>
  </si>
  <si>
    <t>Formula assumes 30 pounds of additional N is needed for every 100 pounds of beef per acre @ .35 per pound, application not charged since it would have normally been done anyway</t>
  </si>
  <si>
    <t>This is how much income is being given up per acre by grazing the wheat out instead of harvesting it for grain</t>
  </si>
  <si>
    <t>Assuming .1 pounds per day * grazing days * $0.50 per pound</t>
  </si>
  <si>
    <t>Additional Fertilizer?</t>
  </si>
  <si>
    <t>Yes</t>
  </si>
  <si>
    <t>No</t>
  </si>
  <si>
    <t>Additional fertilizer?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</si>
</sst>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"/>
    <numFmt numFmtId="166" formatCode="#,##0.0_);[Red]\(#,##0.0\)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8" fontId="0" fillId="0" borderId="0" xfId="0" applyNumberFormat="1"/>
    <xf numFmtId="8" fontId="1" fillId="0" borderId="0" xfId="0" applyNumberFormat="1" applyFont="1"/>
    <xf numFmtId="6" fontId="1" fillId="0" borderId="0" xfId="0" applyNumberFormat="1" applyFont="1"/>
    <xf numFmtId="0" fontId="0" fillId="0" borderId="1" xfId="0" applyBorder="1"/>
    <xf numFmtId="166" fontId="0" fillId="0" borderId="1" xfId="0" applyNumberFormat="1" applyBorder="1"/>
    <xf numFmtId="0" fontId="3" fillId="0" borderId="2" xfId="0" applyFont="1" applyBorder="1" applyAlignment="1">
      <alignment horizontal="center" wrapText="1"/>
    </xf>
    <xf numFmtId="0" fontId="0" fillId="0" borderId="2" xfId="0" applyBorder="1"/>
    <xf numFmtId="8" fontId="0" fillId="0" borderId="2" xfId="0" applyNumberFormat="1" applyBorder="1"/>
    <xf numFmtId="164" fontId="0" fillId="0" borderId="2" xfId="0" applyNumberFormat="1" applyBorder="1"/>
    <xf numFmtId="164" fontId="4" fillId="0" borderId="2" xfId="0" applyNumberFormat="1" applyFont="1" applyBorder="1"/>
    <xf numFmtId="0" fontId="0" fillId="0" borderId="2" xfId="0" applyBorder="1" applyAlignment="1"/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0" fillId="2" borderId="2" xfId="0" applyFill="1" applyBorder="1"/>
    <xf numFmtId="8" fontId="0" fillId="2" borderId="2" xfId="0" applyNumberFormat="1" applyFill="1" applyBorder="1"/>
    <xf numFmtId="164" fontId="0" fillId="2" borderId="2" xfId="0" applyNumberFormat="1" applyFill="1" applyBorder="1"/>
    <xf numFmtId="164" fontId="4" fillId="2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7" fontId="6" fillId="2" borderId="2" xfId="0" applyNumberFormat="1" applyFont="1" applyFill="1" applyBorder="1" applyAlignment="1">
      <alignment horizontal="center"/>
    </xf>
    <xf numFmtId="7" fontId="6" fillId="0" borderId="2" xfId="0" applyNumberFormat="1" applyFont="1" applyBorder="1" applyAlignment="1">
      <alignment horizontal="center"/>
    </xf>
    <xf numFmtId="39" fontId="6" fillId="2" borderId="2" xfId="0" applyNumberFormat="1" applyFont="1" applyFill="1" applyBorder="1"/>
    <xf numFmtId="39" fontId="6" fillId="0" borderId="2" xfId="0" applyNumberFormat="1" applyFont="1" applyBorder="1"/>
    <xf numFmtId="39" fontId="7" fillId="2" borderId="2" xfId="0" applyNumberFormat="1" applyFont="1" applyFill="1" applyBorder="1"/>
    <xf numFmtId="39" fontId="7" fillId="0" borderId="2" xfId="0" applyNumberFormat="1" applyFont="1" applyBorder="1"/>
    <xf numFmtId="7" fontId="0" fillId="0" borderId="1" xfId="0" applyNumberFormat="1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6" xfId="0" applyBorder="1" applyAlignment="1"/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/>
    <xf numFmtId="0" fontId="0" fillId="0" borderId="0" xfId="0" applyBorder="1" applyAlignment="1"/>
    <xf numFmtId="8" fontId="1" fillId="0" borderId="0" xfId="0" applyNumberFormat="1" applyFont="1" applyBorder="1"/>
    <xf numFmtId="0" fontId="3" fillId="0" borderId="6" xfId="0" applyFont="1" applyBorder="1"/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6" fillId="0" borderId="0" xfId="0" applyFont="1"/>
    <xf numFmtId="0" fontId="8" fillId="0" borderId="0" xfId="0" applyFont="1" applyBorder="1"/>
    <xf numFmtId="8" fontId="1" fillId="0" borderId="0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7" fontId="1" fillId="2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39" fontId="1" fillId="2" borderId="2" xfId="0" applyNumberFormat="1" applyFont="1" applyFill="1" applyBorder="1" applyProtection="1">
      <protection locked="0"/>
    </xf>
    <xf numFmtId="8" fontId="1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7" fontId="1" fillId="2" borderId="2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I36" sqref="I36"/>
    </sheetView>
  </sheetViews>
  <sheetFormatPr defaultRowHeight="15" x14ac:dyDescent="0.25"/>
  <cols>
    <col min="1" max="1" width="14" customWidth="1"/>
    <col min="5" max="5" width="13.140625" customWidth="1"/>
  </cols>
  <sheetData>
    <row r="1" spans="1:12" x14ac:dyDescent="0.25">
      <c r="A1" s="29" t="s">
        <v>0</v>
      </c>
      <c r="B1" s="29"/>
      <c r="C1" s="29"/>
      <c r="E1" t="s">
        <v>3</v>
      </c>
      <c r="H1" s="1">
        <f>G6-G4</f>
        <v>110</v>
      </c>
    </row>
    <row r="2" spans="1:12" x14ac:dyDescent="0.25">
      <c r="K2" s="3">
        <f>F6-F4</f>
        <v>150</v>
      </c>
      <c r="L2" t="s">
        <v>14</v>
      </c>
    </row>
    <row r="3" spans="1:12" x14ac:dyDescent="0.25">
      <c r="A3" t="s">
        <v>1</v>
      </c>
      <c r="B3" s="2">
        <v>3</v>
      </c>
      <c r="E3" t="s">
        <v>4</v>
      </c>
      <c r="F3" s="2">
        <v>130</v>
      </c>
      <c r="K3" s="3">
        <v>75</v>
      </c>
      <c r="L3" t="s">
        <v>15</v>
      </c>
    </row>
    <row r="4" spans="1:12" x14ac:dyDescent="0.25">
      <c r="A4" t="s">
        <v>2</v>
      </c>
      <c r="B4" s="3">
        <v>45</v>
      </c>
      <c r="C4" s="1">
        <f>B3*B4</f>
        <v>135</v>
      </c>
      <c r="E4" t="s">
        <v>5</v>
      </c>
      <c r="F4" s="3">
        <v>700</v>
      </c>
      <c r="G4" s="1">
        <f>F3*F4/100</f>
        <v>910</v>
      </c>
      <c r="K4">
        <f>K2/K3</f>
        <v>2</v>
      </c>
      <c r="L4" t="s">
        <v>12</v>
      </c>
    </row>
    <row r="5" spans="1:12" x14ac:dyDescent="0.25">
      <c r="E5" t="s">
        <v>6</v>
      </c>
      <c r="F5" s="2">
        <v>120</v>
      </c>
    </row>
    <row r="6" spans="1:12" x14ac:dyDescent="0.25">
      <c r="A6" t="s">
        <v>8</v>
      </c>
      <c r="B6" s="5">
        <v>35</v>
      </c>
      <c r="E6" t="s">
        <v>7</v>
      </c>
      <c r="F6" s="3">
        <v>850</v>
      </c>
      <c r="G6" s="1">
        <f>F5*F6/100</f>
        <v>1020</v>
      </c>
    </row>
    <row r="7" spans="1:12" x14ac:dyDescent="0.25">
      <c r="F7" s="3"/>
    </row>
    <row r="8" spans="1:12" x14ac:dyDescent="0.25">
      <c r="A8" t="s">
        <v>9</v>
      </c>
      <c r="C8" s="1">
        <f>C4-B6</f>
        <v>100</v>
      </c>
      <c r="E8" t="s">
        <v>19</v>
      </c>
      <c r="F8" s="3"/>
      <c r="H8" s="4">
        <f>SUM(F9,F10)</f>
        <v>19.5</v>
      </c>
    </row>
    <row r="9" spans="1:12" x14ac:dyDescent="0.25">
      <c r="E9" t="s">
        <v>10</v>
      </c>
      <c r="F9" s="5">
        <v>4.5</v>
      </c>
    </row>
    <row r="10" spans="1:12" x14ac:dyDescent="0.25">
      <c r="E10" t="s">
        <v>11</v>
      </c>
      <c r="F10" s="6">
        <v>15</v>
      </c>
    </row>
    <row r="12" spans="1:12" x14ac:dyDescent="0.25">
      <c r="E12" t="s">
        <v>13</v>
      </c>
      <c r="H12" s="1">
        <f>H1-H8</f>
        <v>90.5</v>
      </c>
    </row>
    <row r="13" spans="1:12" x14ac:dyDescent="0.25">
      <c r="E13" t="s">
        <v>16</v>
      </c>
      <c r="H13" s="3">
        <v>2</v>
      </c>
    </row>
    <row r="14" spans="1:12" x14ac:dyDescent="0.25">
      <c r="H14" s="3"/>
    </row>
    <row r="15" spans="1:12" x14ac:dyDescent="0.25">
      <c r="E15" t="s">
        <v>20</v>
      </c>
      <c r="H15" s="3"/>
    </row>
    <row r="16" spans="1:12" x14ac:dyDescent="0.25">
      <c r="E16" t="s">
        <v>24</v>
      </c>
      <c r="H16" s="2">
        <v>-20</v>
      </c>
    </row>
    <row r="17" spans="5:9" x14ac:dyDescent="0.25">
      <c r="E17" t="s">
        <v>21</v>
      </c>
      <c r="H17" s="2">
        <v>-10</v>
      </c>
      <c r="I17" t="s">
        <v>22</v>
      </c>
    </row>
    <row r="18" spans="5:9" x14ac:dyDescent="0.25">
      <c r="E18" t="s">
        <v>18</v>
      </c>
      <c r="H18" s="2">
        <v>40</v>
      </c>
      <c r="I18" t="s">
        <v>23</v>
      </c>
    </row>
    <row r="20" spans="5:9" x14ac:dyDescent="0.25">
      <c r="E20" t="s">
        <v>17</v>
      </c>
      <c r="H20" s="1">
        <f>H12*H13-SUM(H16:H18)</f>
        <v>171</v>
      </c>
    </row>
  </sheetData>
  <mergeCells count="1">
    <mergeCell ref="A1:C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90" zoomScaleNormal="90" workbookViewId="0">
      <selection activeCell="H35" sqref="H35"/>
    </sheetView>
  </sheetViews>
  <sheetFormatPr defaultRowHeight="15" x14ac:dyDescent="0.25"/>
  <cols>
    <col min="1" max="1" width="21.5703125" customWidth="1"/>
    <col min="2" max="2" width="22.85546875" customWidth="1"/>
    <col min="3" max="3" width="11.140625" customWidth="1"/>
    <col min="4" max="4" width="10" customWidth="1"/>
    <col min="5" max="5" width="6.7109375" customWidth="1"/>
    <col min="7" max="7" width="3.140625" customWidth="1"/>
    <col min="8" max="10" width="13.7109375" customWidth="1"/>
    <col min="11" max="11" width="2.85546875" customWidth="1"/>
  </cols>
  <sheetData>
    <row r="1" spans="1:12" ht="21" x14ac:dyDescent="0.35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2"/>
      <c r="L1" t="s">
        <v>62</v>
      </c>
    </row>
    <row r="2" spans="1:12" ht="51.75" customHeight="1" x14ac:dyDescent="0.35">
      <c r="A2" s="33"/>
      <c r="B2" s="34"/>
      <c r="C2" s="34"/>
      <c r="D2" s="34"/>
      <c r="E2" s="34"/>
      <c r="F2" s="34"/>
      <c r="G2" s="34"/>
      <c r="H2" s="15" t="s">
        <v>43</v>
      </c>
      <c r="I2" s="9" t="s">
        <v>44</v>
      </c>
      <c r="J2" s="21" t="s">
        <v>45</v>
      </c>
    </row>
    <row r="3" spans="1:12" x14ac:dyDescent="0.25">
      <c r="A3" s="35"/>
      <c r="B3" s="36"/>
      <c r="C3" s="36"/>
      <c r="D3" s="36"/>
      <c r="E3" s="36"/>
      <c r="F3" s="36"/>
      <c r="G3" s="36"/>
      <c r="H3" s="16"/>
      <c r="I3" s="14"/>
      <c r="J3" s="16"/>
    </row>
    <row r="4" spans="1:12" x14ac:dyDescent="0.25">
      <c r="A4" s="37" t="s">
        <v>26</v>
      </c>
      <c r="B4" s="36"/>
      <c r="C4" s="36"/>
      <c r="D4" s="36"/>
      <c r="E4" s="36" t="s">
        <v>46</v>
      </c>
      <c r="F4" s="36"/>
      <c r="G4" s="36"/>
      <c r="H4" s="58">
        <v>20</v>
      </c>
      <c r="I4" s="59">
        <v>30</v>
      </c>
      <c r="J4" s="58">
        <v>40</v>
      </c>
    </row>
    <row r="5" spans="1:12" x14ac:dyDescent="0.25">
      <c r="A5" s="35"/>
      <c r="B5" s="38" t="s">
        <v>54</v>
      </c>
      <c r="C5" s="38"/>
      <c r="D5" s="57">
        <v>4</v>
      </c>
      <c r="E5" s="39" t="s">
        <v>47</v>
      </c>
      <c r="F5" s="36"/>
      <c r="G5" s="36"/>
      <c r="H5" s="22">
        <f>-H4*$D$5</f>
        <v>-80</v>
      </c>
      <c r="I5" s="23">
        <f>-I4*$D$5</f>
        <v>-120</v>
      </c>
      <c r="J5" s="22">
        <f>-J4*$D$5</f>
        <v>-160</v>
      </c>
    </row>
    <row r="6" spans="1:12" x14ac:dyDescent="0.25">
      <c r="A6" s="35"/>
      <c r="B6" s="36"/>
      <c r="C6" s="36"/>
      <c r="D6" s="40" t="s">
        <v>58</v>
      </c>
      <c r="E6" s="40"/>
      <c r="F6" s="40"/>
      <c r="G6" s="36"/>
      <c r="H6" s="60">
        <f>-MAX(((4.89*$I$4*0.7)-(H4*4.89)),0)</f>
        <v>-4.8899999999999864</v>
      </c>
      <c r="I6" s="60">
        <f>-MAX(((4.89*$I$4*0.7)-(I4*4.89)),0)</f>
        <v>0</v>
      </c>
      <c r="J6" s="60">
        <f t="shared" ref="J6" si="0">-MAX(((4.89*$I$4*0.7)-(J4*4.89)),0)</f>
        <v>0</v>
      </c>
      <c r="L6" t="s">
        <v>59</v>
      </c>
    </row>
    <row r="7" spans="1:12" x14ac:dyDescent="0.25">
      <c r="A7" s="35" t="s">
        <v>28</v>
      </c>
      <c r="B7" s="36"/>
      <c r="C7" s="36"/>
      <c r="D7" s="36"/>
      <c r="E7" s="36"/>
      <c r="F7" s="36"/>
      <c r="G7" s="36"/>
      <c r="H7" s="17"/>
      <c r="I7" s="10"/>
      <c r="J7" s="17"/>
    </row>
    <row r="8" spans="1:12" x14ac:dyDescent="0.25">
      <c r="A8" s="35"/>
      <c r="B8" s="36" t="s">
        <v>48</v>
      </c>
      <c r="C8" s="36"/>
      <c r="D8" s="61">
        <f>0.65*12</f>
        <v>7.8000000000000007</v>
      </c>
      <c r="E8" s="36" t="s">
        <v>30</v>
      </c>
      <c r="F8" s="36"/>
      <c r="G8" s="36"/>
      <c r="H8" s="17"/>
      <c r="I8" s="10"/>
      <c r="J8" s="17"/>
      <c r="L8" t="s">
        <v>49</v>
      </c>
    </row>
    <row r="9" spans="1:12" x14ac:dyDescent="0.25">
      <c r="A9" s="35"/>
      <c r="B9" s="42" t="s">
        <v>29</v>
      </c>
      <c r="C9" s="42"/>
      <c r="D9" s="61">
        <v>35</v>
      </c>
      <c r="E9" s="36" t="s">
        <v>30</v>
      </c>
      <c r="F9" s="36"/>
      <c r="G9" s="36"/>
      <c r="H9" s="17"/>
      <c r="I9" s="10"/>
      <c r="J9" s="17"/>
      <c r="L9" t="s">
        <v>63</v>
      </c>
    </row>
    <row r="10" spans="1:12" x14ac:dyDescent="0.25">
      <c r="A10" s="35"/>
      <c r="B10" s="42" t="s">
        <v>24</v>
      </c>
      <c r="C10" s="42"/>
      <c r="D10" s="61">
        <v>20</v>
      </c>
      <c r="E10" s="36" t="s">
        <v>30</v>
      </c>
      <c r="F10" s="36"/>
      <c r="G10" s="36"/>
      <c r="H10" s="17"/>
      <c r="I10" s="10"/>
      <c r="J10" s="17"/>
      <c r="L10" t="s">
        <v>31</v>
      </c>
    </row>
    <row r="11" spans="1:12" x14ac:dyDescent="0.25">
      <c r="A11" s="35"/>
      <c r="B11" s="42" t="s">
        <v>21</v>
      </c>
      <c r="C11" s="42"/>
      <c r="D11" s="61">
        <v>10</v>
      </c>
      <c r="E11" s="36" t="s">
        <v>30</v>
      </c>
      <c r="F11" s="36"/>
      <c r="G11" s="36" t="s">
        <v>27</v>
      </c>
      <c r="H11" s="18">
        <f>SUM(D8:D11)</f>
        <v>72.8</v>
      </c>
      <c r="I11" s="11">
        <f>SUM(D8:D11)</f>
        <v>72.8</v>
      </c>
      <c r="J11" s="18">
        <f>SUM(D8:D11)</f>
        <v>72.8</v>
      </c>
      <c r="L11" t="s">
        <v>32</v>
      </c>
    </row>
    <row r="12" spans="1:12" x14ac:dyDescent="0.25">
      <c r="A12" s="35"/>
      <c r="B12" s="42"/>
      <c r="C12" s="42"/>
      <c r="D12" s="41"/>
      <c r="E12" s="36"/>
      <c r="F12" s="36"/>
      <c r="G12" s="36"/>
      <c r="H12" s="19"/>
      <c r="I12" s="10"/>
      <c r="J12" s="17"/>
    </row>
    <row r="13" spans="1:12" x14ac:dyDescent="0.25">
      <c r="A13" s="35" t="s">
        <v>34</v>
      </c>
      <c r="B13" s="36"/>
      <c r="C13" s="36"/>
      <c r="D13" s="36"/>
      <c r="E13" s="36"/>
      <c r="F13" s="36"/>
      <c r="G13" s="36"/>
      <c r="H13" s="17"/>
      <c r="I13" s="10"/>
      <c r="J13" s="17"/>
    </row>
    <row r="14" spans="1:12" x14ac:dyDescent="0.25">
      <c r="A14" s="35"/>
      <c r="B14" s="36" t="s">
        <v>70</v>
      </c>
      <c r="C14" s="62" t="s">
        <v>68</v>
      </c>
      <c r="D14" s="43"/>
      <c r="E14" s="36"/>
      <c r="F14" s="36"/>
      <c r="G14" s="36"/>
      <c r="H14" s="63">
        <f>IF($C$14="Yes",-(((($C$23-$C$21)*H33)/100)*30)*0.35,0)</f>
        <v>-12.6</v>
      </c>
      <c r="I14" s="63">
        <f t="shared" ref="I14:J14" si="1">IF($C$14="Yes",-(((($C$23-$C$21)*I33)/100)*30)*0.35,0)</f>
        <v>-12.6</v>
      </c>
      <c r="J14" s="63">
        <f t="shared" si="1"/>
        <v>-12.6</v>
      </c>
      <c r="L14" t="s">
        <v>64</v>
      </c>
    </row>
    <row r="15" spans="1:12" x14ac:dyDescent="0.25">
      <c r="A15" s="35"/>
      <c r="B15" s="36"/>
      <c r="C15" s="36"/>
      <c r="D15" s="43"/>
      <c r="E15" s="36"/>
      <c r="F15" s="36"/>
      <c r="G15" s="36"/>
      <c r="H15" s="24"/>
      <c r="I15" s="25"/>
      <c r="J15" s="24"/>
    </row>
    <row r="16" spans="1:12" ht="15.75" x14ac:dyDescent="0.25">
      <c r="A16" s="44" t="s">
        <v>55</v>
      </c>
      <c r="B16" s="36"/>
      <c r="C16" s="36"/>
      <c r="D16" s="36"/>
      <c r="E16" s="36"/>
      <c r="F16" s="36"/>
      <c r="G16" s="36"/>
      <c r="H16" s="26">
        <f>SUM(H5:H14)</f>
        <v>-24.689999999999991</v>
      </c>
      <c r="I16" s="27">
        <f t="shared" ref="I16" si="2">SUM(I5:I14)</f>
        <v>-59.800000000000004</v>
      </c>
      <c r="J16" s="26">
        <f>SUM(J5:J14)</f>
        <v>-99.8</v>
      </c>
      <c r="L16" t="s">
        <v>65</v>
      </c>
    </row>
    <row r="17" spans="1:13" x14ac:dyDescent="0.25">
      <c r="A17" s="35"/>
      <c r="B17" s="36"/>
      <c r="C17" s="36"/>
      <c r="D17" s="36"/>
      <c r="E17" s="36"/>
      <c r="F17" s="36"/>
      <c r="G17" s="36"/>
      <c r="H17" s="18"/>
      <c r="I17" s="10"/>
      <c r="J17" s="17"/>
    </row>
    <row r="18" spans="1:13" x14ac:dyDescent="0.25">
      <c r="A18" s="35"/>
      <c r="B18" s="36"/>
      <c r="C18" s="36"/>
      <c r="D18" s="36"/>
      <c r="E18" s="36"/>
      <c r="F18" s="36"/>
      <c r="G18" s="36"/>
      <c r="H18" s="18"/>
      <c r="I18" s="10"/>
      <c r="J18" s="17"/>
    </row>
    <row r="19" spans="1:13" x14ac:dyDescent="0.25">
      <c r="A19" s="35" t="s">
        <v>33</v>
      </c>
      <c r="B19" s="36"/>
      <c r="C19" s="36"/>
      <c r="D19" s="36"/>
      <c r="E19" s="36"/>
      <c r="F19" s="36"/>
      <c r="G19" s="36"/>
      <c r="H19" s="17"/>
      <c r="I19" s="10"/>
      <c r="J19" s="17"/>
    </row>
    <row r="20" spans="1:13" x14ac:dyDescent="0.25">
      <c r="A20" s="35"/>
      <c r="B20" s="36" t="s">
        <v>56</v>
      </c>
      <c r="C20" s="61">
        <v>132</v>
      </c>
      <c r="D20" s="36"/>
      <c r="E20" s="36"/>
      <c r="F20" s="36"/>
      <c r="G20" s="36"/>
      <c r="H20" s="17"/>
      <c r="I20" s="10"/>
      <c r="J20" s="17"/>
      <c r="L20" s="55">
        <f>C23-C21</f>
        <v>120</v>
      </c>
      <c r="M20" t="s">
        <v>14</v>
      </c>
    </row>
    <row r="21" spans="1:13" x14ac:dyDescent="0.25">
      <c r="A21" s="35"/>
      <c r="B21" s="36" t="s">
        <v>57</v>
      </c>
      <c r="C21" s="62">
        <v>700</v>
      </c>
      <c r="D21" s="46">
        <f>C20*C21/100</f>
        <v>924</v>
      </c>
      <c r="E21" s="36"/>
      <c r="F21" s="36"/>
      <c r="G21" s="36"/>
      <c r="H21" s="17"/>
      <c r="I21" s="10"/>
      <c r="J21" s="17"/>
      <c r="L21" s="67">
        <v>60</v>
      </c>
      <c r="M21" t="s">
        <v>15</v>
      </c>
    </row>
    <row r="22" spans="1:13" x14ac:dyDescent="0.25">
      <c r="A22" s="35"/>
      <c r="B22" s="36" t="s">
        <v>37</v>
      </c>
      <c r="C22" s="61">
        <v>125</v>
      </c>
      <c r="D22" s="36"/>
      <c r="E22" s="36"/>
      <c r="F22" s="36"/>
      <c r="G22" s="36"/>
      <c r="H22" s="17"/>
      <c r="I22" s="10"/>
      <c r="J22" s="17"/>
      <c r="L22">
        <f>L20/L21</f>
        <v>2</v>
      </c>
      <c r="M22" t="s">
        <v>12</v>
      </c>
    </row>
    <row r="23" spans="1:13" x14ac:dyDescent="0.25">
      <c r="A23" s="35"/>
      <c r="B23" s="36" t="s">
        <v>38</v>
      </c>
      <c r="C23" s="62">
        <v>820</v>
      </c>
      <c r="D23" s="46">
        <f>C22*C23/100</f>
        <v>1025</v>
      </c>
      <c r="E23" s="36"/>
      <c r="F23" s="36"/>
      <c r="G23" s="36"/>
      <c r="H23" s="17"/>
      <c r="I23" s="10"/>
      <c r="J23" s="17"/>
    </row>
    <row r="24" spans="1:13" x14ac:dyDescent="0.25">
      <c r="A24" s="35"/>
      <c r="B24" s="36" t="s">
        <v>40</v>
      </c>
      <c r="C24" s="61">
        <f>0.02*D21</f>
        <v>18.48</v>
      </c>
      <c r="D24" s="36"/>
      <c r="E24" s="36"/>
      <c r="F24" s="47"/>
      <c r="G24" s="36"/>
      <c r="H24" s="19"/>
      <c r="I24" s="10"/>
      <c r="J24" s="17"/>
      <c r="L24" t="s">
        <v>61</v>
      </c>
    </row>
    <row r="25" spans="1:13" x14ac:dyDescent="0.25">
      <c r="A25" s="35"/>
      <c r="B25" s="45"/>
      <c r="C25" s="56"/>
      <c r="D25" s="46">
        <f>D23-D21-C24</f>
        <v>82.52</v>
      </c>
      <c r="E25" s="36" t="s">
        <v>35</v>
      </c>
      <c r="F25" s="36"/>
      <c r="G25" s="36"/>
      <c r="H25" s="17"/>
      <c r="I25" s="10"/>
      <c r="J25" s="17"/>
    </row>
    <row r="26" spans="1:13" x14ac:dyDescent="0.25">
      <c r="A26" s="35" t="s">
        <v>42</v>
      </c>
      <c r="B26" s="45"/>
      <c r="C26" s="56"/>
      <c r="D26" s="36"/>
      <c r="E26" s="36"/>
      <c r="F26" s="36"/>
      <c r="G26" s="36"/>
      <c r="H26" s="17"/>
      <c r="I26" s="10"/>
      <c r="J26" s="17"/>
    </row>
    <row r="27" spans="1:13" x14ac:dyDescent="0.25">
      <c r="A27" s="35"/>
      <c r="B27" s="36" t="s">
        <v>10</v>
      </c>
      <c r="C27" s="64">
        <f>0.1*L21*1000/2000</f>
        <v>3</v>
      </c>
      <c r="D27" s="36"/>
      <c r="E27" s="36"/>
      <c r="F27" s="36"/>
      <c r="G27" s="36"/>
      <c r="H27" s="17"/>
      <c r="I27" s="10"/>
      <c r="J27" s="17"/>
      <c r="L27" t="s">
        <v>66</v>
      </c>
    </row>
    <row r="28" spans="1:13" x14ac:dyDescent="0.25">
      <c r="A28" s="35"/>
      <c r="B28" s="36" t="s">
        <v>11</v>
      </c>
      <c r="C28" s="64">
        <f>(0.2*(L21/30)*20)+5</f>
        <v>13</v>
      </c>
      <c r="D28" s="36"/>
      <c r="E28" s="36"/>
      <c r="F28" s="36"/>
      <c r="G28" s="36"/>
      <c r="H28" s="17"/>
      <c r="I28" s="10"/>
      <c r="J28" s="17"/>
      <c r="L28" t="s">
        <v>39</v>
      </c>
    </row>
    <row r="29" spans="1:13" x14ac:dyDescent="0.25">
      <c r="A29" s="35"/>
      <c r="B29" s="36" t="s">
        <v>41</v>
      </c>
      <c r="C29" s="64">
        <v>5</v>
      </c>
      <c r="D29" s="36"/>
      <c r="E29" s="36"/>
      <c r="F29" s="36"/>
      <c r="G29" s="36"/>
      <c r="H29" s="17"/>
      <c r="I29" s="10"/>
      <c r="J29" s="17"/>
      <c r="L29" t="s">
        <v>60</v>
      </c>
    </row>
    <row r="30" spans="1:13" x14ac:dyDescent="0.25">
      <c r="A30" s="35"/>
      <c r="B30" s="36"/>
      <c r="C30" s="65" t="s">
        <v>36</v>
      </c>
      <c r="D30" s="28">
        <f>-SUM(C27,C28,C29)</f>
        <v>-21</v>
      </c>
      <c r="E30" s="7" t="s">
        <v>35</v>
      </c>
      <c r="F30" s="8"/>
      <c r="G30" s="36"/>
      <c r="H30" s="18"/>
      <c r="I30" s="10"/>
      <c r="J30" s="17"/>
    </row>
    <row r="31" spans="1:13" x14ac:dyDescent="0.25">
      <c r="A31" s="35"/>
      <c r="B31" s="36"/>
      <c r="C31" s="49" t="s">
        <v>50</v>
      </c>
      <c r="D31" s="50">
        <f>D25+D30</f>
        <v>61.519999999999996</v>
      </c>
      <c r="E31" s="49" t="s">
        <v>35</v>
      </c>
      <c r="F31" s="36"/>
      <c r="G31" s="36"/>
      <c r="H31" s="17"/>
      <c r="I31" s="10"/>
      <c r="J31" s="17"/>
    </row>
    <row r="32" spans="1:13" x14ac:dyDescent="0.25">
      <c r="A32" s="35"/>
      <c r="B32" s="45"/>
      <c r="C32" s="51"/>
      <c r="D32" s="36"/>
      <c r="E32" s="36"/>
      <c r="F32" s="36"/>
      <c r="G32" s="36"/>
      <c r="H32" s="19"/>
      <c r="I32" s="10"/>
      <c r="J32" s="17"/>
    </row>
    <row r="33" spans="1:10" x14ac:dyDescent="0.25">
      <c r="A33" s="35"/>
      <c r="B33" s="36"/>
      <c r="C33" s="36"/>
      <c r="D33" s="45"/>
      <c r="E33" s="36" t="s">
        <v>51</v>
      </c>
      <c r="F33" s="36"/>
      <c r="G33" s="36" t="s">
        <v>27</v>
      </c>
      <c r="H33" s="66">
        <v>1</v>
      </c>
      <c r="I33" s="66">
        <v>1</v>
      </c>
      <c r="J33" s="66">
        <v>1</v>
      </c>
    </row>
    <row r="34" spans="1:10" x14ac:dyDescent="0.25">
      <c r="A34" s="35"/>
      <c r="B34" s="36"/>
      <c r="C34" s="36"/>
      <c r="D34" s="45"/>
      <c r="E34" s="36" t="s">
        <v>52</v>
      </c>
      <c r="F34" s="36"/>
      <c r="G34" s="36"/>
      <c r="H34" s="12">
        <f>H33*$D$31</f>
        <v>61.519999999999996</v>
      </c>
      <c r="I34" s="12">
        <f t="shared" ref="I34" si="3">I33*$D$31</f>
        <v>61.519999999999996</v>
      </c>
      <c r="J34" s="19">
        <f>J33*$D$31</f>
        <v>61.519999999999996</v>
      </c>
    </row>
    <row r="35" spans="1:10" x14ac:dyDescent="0.25">
      <c r="A35" s="35"/>
      <c r="B35" s="36"/>
      <c r="C35" s="36"/>
      <c r="D35" s="45"/>
      <c r="E35" s="36"/>
      <c r="F35" s="36"/>
      <c r="G35" s="36"/>
      <c r="H35" s="17"/>
      <c r="I35" s="10"/>
      <c r="J35" s="17"/>
    </row>
    <row r="36" spans="1:10" ht="18.75" x14ac:dyDescent="0.3">
      <c r="A36" s="52" t="s">
        <v>53</v>
      </c>
      <c r="B36" s="53"/>
      <c r="C36" s="53"/>
      <c r="D36" s="54"/>
      <c r="E36" s="53"/>
      <c r="F36" s="53"/>
      <c r="G36" s="53"/>
      <c r="H36" s="20">
        <f>SUM(H16,H34)</f>
        <v>36.830000000000005</v>
      </c>
      <c r="I36" s="13">
        <f t="shared" ref="I36:J36" si="4">SUM(I16,I34)</f>
        <v>1.7199999999999918</v>
      </c>
      <c r="J36" s="20">
        <f t="shared" si="4"/>
        <v>-38.28</v>
      </c>
    </row>
  </sheetData>
  <sheetProtection sheet="1" objects="1" scenarios="1"/>
  <mergeCells count="3">
    <mergeCell ref="A1:J1"/>
    <mergeCell ref="B5:C5"/>
    <mergeCell ref="D6:F6"/>
  </mergeCells>
  <dataValidations count="1">
    <dataValidation type="list" allowBlank="1" showInputMessage="1" showErrorMessage="1" sqref="C14">
      <formula1>Yes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0" zoomScaleNormal="90" workbookViewId="0">
      <selection activeCell="Q37" sqref="Q37"/>
    </sheetView>
  </sheetViews>
  <sheetFormatPr defaultRowHeight="15" x14ac:dyDescent="0.25"/>
  <cols>
    <col min="1" max="1" width="21.5703125" customWidth="1"/>
    <col min="2" max="2" width="22.85546875" customWidth="1"/>
    <col min="3" max="3" width="11.140625" customWidth="1"/>
    <col min="4" max="4" width="10" customWidth="1"/>
    <col min="5" max="5" width="6.7109375" customWidth="1"/>
    <col min="7" max="7" width="3.140625" customWidth="1"/>
    <col min="8" max="10" width="13.7109375" customWidth="1"/>
    <col min="11" max="11" width="3.42578125" customWidth="1"/>
    <col min="27" max="27" width="9.28515625" customWidth="1"/>
    <col min="28" max="28" width="0" hidden="1" customWidth="1"/>
  </cols>
  <sheetData>
    <row r="1" spans="1:28" ht="21" x14ac:dyDescent="0.35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2"/>
      <c r="L1" t="s">
        <v>62</v>
      </c>
    </row>
    <row r="2" spans="1:28" ht="51.75" customHeight="1" x14ac:dyDescent="0.35">
      <c r="A2" s="33"/>
      <c r="B2" s="34"/>
      <c r="C2" s="34"/>
      <c r="D2" s="34"/>
      <c r="E2" s="34"/>
      <c r="F2" s="34"/>
      <c r="G2" s="34"/>
      <c r="H2" s="15" t="s">
        <v>43</v>
      </c>
      <c r="I2" s="9" t="s">
        <v>44</v>
      </c>
      <c r="J2" s="21" t="s">
        <v>45</v>
      </c>
    </row>
    <row r="3" spans="1:28" x14ac:dyDescent="0.25">
      <c r="A3" s="35"/>
      <c r="B3" s="36"/>
      <c r="C3" s="36"/>
      <c r="D3" s="36"/>
      <c r="E3" s="36"/>
      <c r="F3" s="36"/>
      <c r="G3" s="36"/>
      <c r="H3" s="16"/>
      <c r="I3" s="14"/>
      <c r="J3" s="16"/>
      <c r="AB3" t="s">
        <v>68</v>
      </c>
    </row>
    <row r="4" spans="1:28" x14ac:dyDescent="0.25">
      <c r="A4" s="37" t="s">
        <v>26</v>
      </c>
      <c r="B4" s="36"/>
      <c r="C4" s="36"/>
      <c r="D4" s="36"/>
      <c r="E4" s="36" t="s">
        <v>46</v>
      </c>
      <c r="F4" s="36"/>
      <c r="G4" s="36"/>
      <c r="H4" s="58">
        <v>20</v>
      </c>
      <c r="I4" s="59">
        <v>30</v>
      </c>
      <c r="J4" s="58">
        <v>40</v>
      </c>
      <c r="AB4" t="s">
        <v>69</v>
      </c>
    </row>
    <row r="5" spans="1:28" x14ac:dyDescent="0.25">
      <c r="A5" s="35"/>
      <c r="B5" s="38" t="s">
        <v>54</v>
      </c>
      <c r="C5" s="38"/>
      <c r="D5" s="57">
        <v>4</v>
      </c>
      <c r="E5" s="39" t="s">
        <v>47</v>
      </c>
      <c r="F5" s="36"/>
      <c r="G5" s="36"/>
      <c r="H5" s="22">
        <f>-H4*$D$5</f>
        <v>-80</v>
      </c>
      <c r="I5" s="23">
        <f>-I4*$D$5</f>
        <v>-120</v>
      </c>
      <c r="J5" s="22">
        <f>-J4*$D$5</f>
        <v>-160</v>
      </c>
    </row>
    <row r="6" spans="1:28" x14ac:dyDescent="0.25">
      <c r="A6" s="35"/>
      <c r="B6" s="36"/>
      <c r="C6" s="36"/>
      <c r="D6" s="40" t="s">
        <v>58</v>
      </c>
      <c r="E6" s="40"/>
      <c r="F6" s="40"/>
      <c r="G6" s="36"/>
      <c r="H6" s="60">
        <f>-MAX(((4.89*$I$4*0.7)-(H4*4.89)),0)</f>
        <v>-4.8899999999999864</v>
      </c>
      <c r="I6" s="60">
        <f>-MAX(((4.89*$I$4*0.7)-(I4*4.89)),0)</f>
        <v>0</v>
      </c>
      <c r="J6" s="60">
        <f t="shared" ref="J6" si="0">-MAX(((4.89*$I$4*0.7)-(J4*4.89)),0)</f>
        <v>0</v>
      </c>
      <c r="L6" t="s">
        <v>59</v>
      </c>
    </row>
    <row r="7" spans="1:28" x14ac:dyDescent="0.25">
      <c r="A7" s="35" t="s">
        <v>28</v>
      </c>
      <c r="B7" s="36"/>
      <c r="C7" s="36"/>
      <c r="D7" s="36"/>
      <c r="E7" s="36"/>
      <c r="F7" s="36"/>
      <c r="G7" s="36"/>
      <c r="H7" s="17"/>
      <c r="I7" s="10"/>
      <c r="J7" s="17"/>
    </row>
    <row r="8" spans="1:28" x14ac:dyDescent="0.25">
      <c r="A8" s="35"/>
      <c r="B8" s="36" t="s">
        <v>48</v>
      </c>
      <c r="C8" s="36"/>
      <c r="D8" s="61">
        <f>0.65*12</f>
        <v>7.8000000000000007</v>
      </c>
      <c r="E8" s="36" t="s">
        <v>30</v>
      </c>
      <c r="F8" s="36"/>
      <c r="G8" s="36"/>
      <c r="H8" s="17"/>
      <c r="I8" s="10"/>
      <c r="J8" s="17"/>
      <c r="L8" t="s">
        <v>49</v>
      </c>
    </row>
    <row r="9" spans="1:28" x14ac:dyDescent="0.25">
      <c r="A9" s="35"/>
      <c r="B9" s="42" t="s">
        <v>29</v>
      </c>
      <c r="C9" s="42"/>
      <c r="D9" s="61">
        <v>35</v>
      </c>
      <c r="E9" s="36" t="s">
        <v>30</v>
      </c>
      <c r="F9" s="36"/>
      <c r="G9" s="36"/>
      <c r="H9" s="17"/>
      <c r="I9" s="10"/>
      <c r="J9" s="17"/>
      <c r="L9" t="s">
        <v>63</v>
      </c>
    </row>
    <row r="10" spans="1:28" x14ac:dyDescent="0.25">
      <c r="A10" s="35"/>
      <c r="B10" s="42" t="s">
        <v>24</v>
      </c>
      <c r="C10" s="42"/>
      <c r="D10" s="61">
        <v>20</v>
      </c>
      <c r="E10" s="36" t="s">
        <v>30</v>
      </c>
      <c r="F10" s="36"/>
      <c r="G10" s="36"/>
      <c r="H10" s="17"/>
      <c r="I10" s="10"/>
      <c r="J10" s="17"/>
      <c r="L10" t="s">
        <v>31</v>
      </c>
    </row>
    <row r="11" spans="1:28" x14ac:dyDescent="0.25">
      <c r="A11" s="35"/>
      <c r="B11" s="42" t="s">
        <v>21</v>
      </c>
      <c r="C11" s="42"/>
      <c r="D11" s="61">
        <v>10</v>
      </c>
      <c r="E11" s="36" t="s">
        <v>30</v>
      </c>
      <c r="F11" s="36"/>
      <c r="G11" s="36" t="s">
        <v>27</v>
      </c>
      <c r="H11" s="18">
        <f>SUM(D8:D11)</f>
        <v>72.8</v>
      </c>
      <c r="I11" s="11">
        <f>SUM(D8:D11)</f>
        <v>72.8</v>
      </c>
      <c r="J11" s="18">
        <f>SUM(D8:D11)</f>
        <v>72.8</v>
      </c>
      <c r="L11" t="s">
        <v>32</v>
      </c>
    </row>
    <row r="12" spans="1:28" x14ac:dyDescent="0.25">
      <c r="A12" s="35"/>
      <c r="B12" s="42"/>
      <c r="C12" s="42"/>
      <c r="D12" s="41"/>
      <c r="E12" s="36"/>
      <c r="F12" s="36"/>
      <c r="G12" s="36"/>
      <c r="H12" s="19"/>
      <c r="I12" s="10"/>
      <c r="J12" s="17"/>
    </row>
    <row r="13" spans="1:28" x14ac:dyDescent="0.25">
      <c r="A13" s="35" t="s">
        <v>34</v>
      </c>
      <c r="B13" s="36"/>
      <c r="C13" s="36"/>
      <c r="D13" s="36"/>
      <c r="E13" s="36"/>
      <c r="F13" s="36"/>
      <c r="G13" s="36"/>
      <c r="H13" s="17"/>
      <c r="I13" s="10"/>
      <c r="J13" s="17"/>
    </row>
    <row r="14" spans="1:28" x14ac:dyDescent="0.25">
      <c r="A14" s="35"/>
      <c r="B14" s="36" t="s">
        <v>67</v>
      </c>
      <c r="C14" s="62" t="s">
        <v>68</v>
      </c>
      <c r="D14" s="43"/>
      <c r="E14" s="36"/>
      <c r="F14" s="36"/>
      <c r="G14" s="36"/>
      <c r="H14" s="24">
        <f>IF($C$14="Yes",-(((($C$23-$C$21)*H33)/100)*30)*0.35,0)</f>
        <v>-8.8199999999999985</v>
      </c>
      <c r="I14" s="24">
        <f t="shared" ref="I14:J14" si="1">IF($C$14="Yes",-(((($C$23-$C$21)*I33)/100)*30)*0.35,0)</f>
        <v>-12.6</v>
      </c>
      <c r="J14" s="24">
        <f t="shared" si="1"/>
        <v>-16.38</v>
      </c>
      <c r="L14" t="s">
        <v>64</v>
      </c>
    </row>
    <row r="15" spans="1:28" x14ac:dyDescent="0.25">
      <c r="A15" s="35"/>
      <c r="B15" s="36"/>
      <c r="C15" s="36"/>
      <c r="D15" s="43"/>
      <c r="E15" s="36"/>
      <c r="F15" s="36"/>
      <c r="G15" s="36"/>
      <c r="H15" s="24"/>
      <c r="I15" s="25"/>
      <c r="J15" s="24"/>
    </row>
    <row r="16" spans="1:28" ht="15.75" x14ac:dyDescent="0.25">
      <c r="A16" s="44" t="s">
        <v>55</v>
      </c>
      <c r="B16" s="36"/>
      <c r="C16" s="36"/>
      <c r="D16" s="36"/>
      <c r="E16" s="36"/>
      <c r="F16" s="36"/>
      <c r="G16" s="36"/>
      <c r="H16" s="26">
        <f>SUM(H5:H14)</f>
        <v>-20.909999999999989</v>
      </c>
      <c r="I16" s="27">
        <f t="shared" ref="I16" si="2">SUM(I5:I14)</f>
        <v>-59.800000000000004</v>
      </c>
      <c r="J16" s="26">
        <f>SUM(J5:J14)</f>
        <v>-103.58</v>
      </c>
      <c r="L16" t="s">
        <v>65</v>
      </c>
    </row>
    <row r="17" spans="1:13" x14ac:dyDescent="0.25">
      <c r="A17" s="35"/>
      <c r="B17" s="36"/>
      <c r="C17" s="36"/>
      <c r="D17" s="36"/>
      <c r="E17" s="36"/>
      <c r="F17" s="36"/>
      <c r="G17" s="36"/>
      <c r="H17" s="18"/>
      <c r="I17" s="10"/>
      <c r="J17" s="17"/>
    </row>
    <row r="18" spans="1:13" x14ac:dyDescent="0.25">
      <c r="A18" s="35"/>
      <c r="B18" s="36"/>
      <c r="C18" s="36"/>
      <c r="D18" s="36"/>
      <c r="E18" s="36"/>
      <c r="F18" s="36"/>
      <c r="G18" s="36"/>
      <c r="H18" s="18"/>
      <c r="I18" s="10"/>
      <c r="J18" s="17"/>
    </row>
    <row r="19" spans="1:13" x14ac:dyDescent="0.25">
      <c r="A19" s="35" t="s">
        <v>33</v>
      </c>
      <c r="B19" s="36"/>
      <c r="C19" s="36"/>
      <c r="D19" s="36"/>
      <c r="E19" s="36"/>
      <c r="F19" s="36"/>
      <c r="G19" s="36"/>
      <c r="H19" s="17"/>
      <c r="I19" s="10"/>
      <c r="J19" s="17"/>
    </row>
    <row r="20" spans="1:13" x14ac:dyDescent="0.25">
      <c r="A20" s="35"/>
      <c r="B20" s="36" t="s">
        <v>56</v>
      </c>
      <c r="C20" s="61">
        <v>132</v>
      </c>
      <c r="D20" s="36"/>
      <c r="E20" s="36"/>
      <c r="F20" s="36"/>
      <c r="G20" s="36"/>
      <c r="H20" s="17"/>
      <c r="I20" s="10"/>
      <c r="J20" s="17"/>
      <c r="L20" s="55">
        <f>C23-C21</f>
        <v>120</v>
      </c>
      <c r="M20" t="s">
        <v>14</v>
      </c>
    </row>
    <row r="21" spans="1:13" x14ac:dyDescent="0.25">
      <c r="A21" s="35"/>
      <c r="B21" s="36" t="s">
        <v>57</v>
      </c>
      <c r="C21" s="62">
        <v>700</v>
      </c>
      <c r="D21" s="46">
        <f>C20*C21/100</f>
        <v>924</v>
      </c>
      <c r="E21" s="36"/>
      <c r="F21" s="36"/>
      <c r="G21" s="36"/>
      <c r="H21" s="17"/>
      <c r="I21" s="10"/>
      <c r="J21" s="17"/>
      <c r="L21" s="67">
        <v>60</v>
      </c>
      <c r="M21" t="s">
        <v>15</v>
      </c>
    </row>
    <row r="22" spans="1:13" x14ac:dyDescent="0.25">
      <c r="A22" s="35"/>
      <c r="B22" s="36" t="s">
        <v>37</v>
      </c>
      <c r="C22" s="61">
        <v>125</v>
      </c>
      <c r="D22" s="36"/>
      <c r="E22" s="36"/>
      <c r="F22" s="36"/>
      <c r="G22" s="36"/>
      <c r="H22" s="17"/>
      <c r="I22" s="10"/>
      <c r="J22" s="17"/>
      <c r="L22">
        <f>L20/L21</f>
        <v>2</v>
      </c>
      <c r="M22" t="s">
        <v>12</v>
      </c>
    </row>
    <row r="23" spans="1:13" x14ac:dyDescent="0.25">
      <c r="A23" s="35"/>
      <c r="B23" s="36" t="s">
        <v>38</v>
      </c>
      <c r="C23" s="62">
        <v>820</v>
      </c>
      <c r="D23" s="46">
        <f>C22*C23/100</f>
        <v>1025</v>
      </c>
      <c r="E23" s="36"/>
      <c r="F23" s="36"/>
      <c r="G23" s="36"/>
      <c r="H23" s="17"/>
      <c r="I23" s="10"/>
      <c r="J23" s="17"/>
    </row>
    <row r="24" spans="1:13" x14ac:dyDescent="0.25">
      <c r="A24" s="35"/>
      <c r="B24" s="36" t="s">
        <v>40</v>
      </c>
      <c r="C24" s="61">
        <f>0.02*D21</f>
        <v>18.48</v>
      </c>
      <c r="D24" s="36"/>
      <c r="E24" s="36"/>
      <c r="F24" s="47"/>
      <c r="G24" s="36"/>
      <c r="H24" s="19"/>
      <c r="I24" s="10"/>
      <c r="J24" s="17"/>
      <c r="L24" t="s">
        <v>61</v>
      </c>
    </row>
    <row r="25" spans="1:13" x14ac:dyDescent="0.25">
      <c r="A25" s="35"/>
      <c r="B25" s="45"/>
      <c r="C25" s="36"/>
      <c r="D25" s="46">
        <f>D23-D21-C24</f>
        <v>82.52</v>
      </c>
      <c r="E25" s="36" t="s">
        <v>35</v>
      </c>
      <c r="F25" s="36"/>
      <c r="G25" s="36"/>
      <c r="H25" s="17"/>
      <c r="I25" s="10"/>
      <c r="J25" s="17"/>
    </row>
    <row r="26" spans="1:13" x14ac:dyDescent="0.25">
      <c r="A26" s="35" t="s">
        <v>42</v>
      </c>
      <c r="B26" s="45"/>
      <c r="C26" s="36"/>
      <c r="D26" s="36"/>
      <c r="E26" s="36"/>
      <c r="F26" s="36"/>
      <c r="G26" s="36"/>
      <c r="H26" s="17"/>
      <c r="I26" s="10"/>
      <c r="J26" s="17"/>
    </row>
    <row r="27" spans="1:13" x14ac:dyDescent="0.25">
      <c r="A27" s="35"/>
      <c r="B27" s="36" t="s">
        <v>10</v>
      </c>
      <c r="C27" s="64">
        <f>0.1*L21*1000/2000</f>
        <v>3</v>
      </c>
      <c r="D27" s="36"/>
      <c r="E27" s="36"/>
      <c r="F27" s="36"/>
      <c r="G27" s="36"/>
      <c r="H27" s="17"/>
      <c r="I27" s="10"/>
      <c r="J27" s="17"/>
      <c r="L27" t="s">
        <v>66</v>
      </c>
    </row>
    <row r="28" spans="1:13" x14ac:dyDescent="0.25">
      <c r="A28" s="35"/>
      <c r="B28" s="36" t="s">
        <v>11</v>
      </c>
      <c r="C28" s="64">
        <f>(0.2*(L21/30)*20)+5</f>
        <v>13</v>
      </c>
      <c r="D28" s="36"/>
      <c r="E28" s="36"/>
      <c r="F28" s="36"/>
      <c r="G28" s="36"/>
      <c r="H28" s="17"/>
      <c r="I28" s="10"/>
      <c r="J28" s="17"/>
      <c r="L28" t="s">
        <v>39</v>
      </c>
    </row>
    <row r="29" spans="1:13" x14ac:dyDescent="0.25">
      <c r="A29" s="35"/>
      <c r="B29" s="36" t="s">
        <v>41</v>
      </c>
      <c r="C29" s="64">
        <v>5</v>
      </c>
      <c r="D29" s="36"/>
      <c r="E29" s="36"/>
      <c r="F29" s="36"/>
      <c r="G29" s="36"/>
      <c r="H29" s="17"/>
      <c r="I29" s="10"/>
      <c r="J29" s="17"/>
      <c r="L29" t="s">
        <v>60</v>
      </c>
    </row>
    <row r="30" spans="1:13" x14ac:dyDescent="0.25">
      <c r="A30" s="35"/>
      <c r="B30" s="36"/>
      <c r="C30" s="48" t="s">
        <v>36</v>
      </c>
      <c r="D30" s="28">
        <f>-SUM(C27,C28,C29)</f>
        <v>-21</v>
      </c>
      <c r="E30" s="7" t="s">
        <v>35</v>
      </c>
      <c r="F30" s="8"/>
      <c r="G30" s="36"/>
      <c r="H30" s="18"/>
      <c r="I30" s="10"/>
      <c r="J30" s="17"/>
    </row>
    <row r="31" spans="1:13" x14ac:dyDescent="0.25">
      <c r="A31" s="35"/>
      <c r="B31" s="36"/>
      <c r="C31" s="49" t="s">
        <v>50</v>
      </c>
      <c r="D31" s="50">
        <f>D25+D30</f>
        <v>61.519999999999996</v>
      </c>
      <c r="E31" s="49" t="s">
        <v>35</v>
      </c>
      <c r="F31" s="36"/>
      <c r="G31" s="36"/>
      <c r="H31" s="17"/>
      <c r="I31" s="10"/>
      <c r="J31" s="17"/>
    </row>
    <row r="32" spans="1:13" x14ac:dyDescent="0.25">
      <c r="A32" s="35"/>
      <c r="B32" s="45"/>
      <c r="C32" s="51"/>
      <c r="D32" s="36"/>
      <c r="E32" s="36"/>
      <c r="F32" s="36"/>
      <c r="G32" s="36"/>
      <c r="H32" s="19"/>
      <c r="I32" s="10"/>
      <c r="J32" s="17"/>
    </row>
    <row r="33" spans="1:10" x14ac:dyDescent="0.25">
      <c r="A33" s="35"/>
      <c r="B33" s="36"/>
      <c r="C33" s="36"/>
      <c r="D33" s="45"/>
      <c r="E33" s="36" t="s">
        <v>51</v>
      </c>
      <c r="F33" s="36"/>
      <c r="G33" s="36" t="s">
        <v>27</v>
      </c>
      <c r="H33" s="66">
        <v>0.7</v>
      </c>
      <c r="I33" s="66">
        <v>1</v>
      </c>
      <c r="J33" s="66">
        <v>1.3</v>
      </c>
    </row>
    <row r="34" spans="1:10" x14ac:dyDescent="0.25">
      <c r="A34" s="35"/>
      <c r="B34" s="36"/>
      <c r="C34" s="36"/>
      <c r="D34" s="45"/>
      <c r="E34" s="36" t="s">
        <v>52</v>
      </c>
      <c r="F34" s="36"/>
      <c r="G34" s="36"/>
      <c r="H34" s="12">
        <f>H33*$D$31</f>
        <v>43.063999999999993</v>
      </c>
      <c r="I34" s="12">
        <f t="shared" ref="I34" si="3">I33*$D$31</f>
        <v>61.519999999999996</v>
      </c>
      <c r="J34" s="19">
        <f>J33*$D$31</f>
        <v>79.975999999999999</v>
      </c>
    </row>
    <row r="35" spans="1:10" x14ac:dyDescent="0.25">
      <c r="A35" s="35"/>
      <c r="B35" s="36"/>
      <c r="C35" s="36"/>
      <c r="D35" s="45"/>
      <c r="E35" s="36"/>
      <c r="F35" s="36"/>
      <c r="G35" s="36"/>
      <c r="H35" s="17"/>
      <c r="I35" s="10"/>
      <c r="J35" s="17"/>
    </row>
    <row r="36" spans="1:10" ht="18.75" x14ac:dyDescent="0.3">
      <c r="A36" s="52" t="s">
        <v>53</v>
      </c>
      <c r="B36" s="53"/>
      <c r="C36" s="53"/>
      <c r="D36" s="54"/>
      <c r="E36" s="53"/>
      <c r="F36" s="53"/>
      <c r="G36" s="53"/>
      <c r="H36" s="20">
        <f>SUM(H16,H34)</f>
        <v>22.154000000000003</v>
      </c>
      <c r="I36" s="13">
        <f t="shared" ref="I36:J36" si="4">SUM(I16,I34)</f>
        <v>1.7199999999999918</v>
      </c>
      <c r="J36" s="20">
        <f t="shared" si="4"/>
        <v>-23.603999999999999</v>
      </c>
    </row>
  </sheetData>
  <sheetProtection sheet="1" objects="1" scenarios="1"/>
  <mergeCells count="3">
    <mergeCell ref="A1:J1"/>
    <mergeCell ref="B5:C5"/>
    <mergeCell ref="D6:F6"/>
  </mergeCells>
  <dataValidations count="1">
    <dataValidation type="list" allowBlank="1" showInputMessage="1" showErrorMessage="1" sqref="C14">
      <formula1>Yes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Table 1</vt:lpstr>
      <vt:lpstr>Table 2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2017-01-23T20:26:29Z</cp:lastPrinted>
  <dcterms:created xsi:type="dcterms:W3CDTF">2017-01-18T16:45:40Z</dcterms:created>
  <dcterms:modified xsi:type="dcterms:W3CDTF">2017-03-09T21:17:26Z</dcterms:modified>
</cp:coreProperties>
</file>