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<sst xmlns="http://schemas.openxmlformats.org/spreadsheetml/2006/main" count="383" uniqueCount="147">
  <si>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</si>
  <si>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</si>
  <si>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</si>
  <si>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</si>
  <si>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</si>
  <si>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</si>
  <si>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</si>
  <si>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</si>
  <si>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</si>
  <si>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</si>
  <si>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</si>
  <si>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</si>
  <si>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</si>
  <si>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</si>
  <si>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</si>
  <si>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</si>
  <si>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</si>
  <si>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</si>
  <si>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</si>
  <si>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</si>
  <si>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</si>
  <si>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</si>
  <si>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</si>
  <si>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</si>
  <si>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</si>
  <si>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</si>
  <si>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</si>
  <si>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</si>
  <si>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</si>
  <si>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</si>
  <si>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</si>
  <si>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</si>
  <si>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</si>
  <si>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</si>
  <si>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</si>
  <si>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</si>
  <si>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</si>
  <si>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</si>
  <si>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</si>
  <si>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</si>
  <si>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</si>
  <si>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</si>
  <si>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</si>
  <si>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</si>
  <si>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</si>
  <si>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</si>
  <si>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</si>
  <si>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</si>
  <si>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</si>
  <si>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</si>
  <si>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</si>
  <si>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</si>
  <si>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</si>
  <si>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</si>
  <si>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</si>
  <si>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</si>
  <si>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</si>
  <si>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</si>
  <si>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</si>
  <si>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</si>
  <si>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</si>
  <si>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</si>
  <si>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</si>
  <si>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</si>
  <si>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</si>
  <si>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</si>
  <si>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</si>
  <si>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</si>
  <si>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</si>
  <si>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</si>
  <si>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</si>
  <si>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</si>
  <si>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</si>
  <si>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</si>
  <si>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</si>
  <si>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</si>
  <si>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</si>
  <si>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</si>
  <si>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</si>
  <si>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</si>
  <si>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</si>
  <si>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</si>
  <si>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</si>
  <si>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</si>
  <si>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</si>
  <si>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</si>
  <si>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</si>
  <si>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</si>
  <si>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</si>
  <si>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</si>
  <si>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</si>
  <si>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</si>
  <si>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</si>
  <si>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</si>
  <si>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</si>
  <si>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</si>
  <si>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</si>
  <si>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</si>
  <si>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</si>
  <si>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</si>
  <si>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</si>
  <si>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</si>
  <si>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</si>
  <si>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</si>
  <si>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</si>
  <si>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</si>
  <si>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</si>
  <si>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</si>
  <si>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</si>
  <si>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</si>
  <si>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</si>
  <si>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</si>
  <si>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</si>
  <si>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</si>
  <si>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</si>
  <si>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</si>
  <si>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</si>
  <si>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</si>
  <si>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</si>
  <si>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</si>
  <si>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</si>
  <si>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</si>
  <si>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</si>
  <si>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</si>
  <si>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</si>
  <si>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</si>
  <si>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</si>
  <si>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</si>
  <si>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</si>
  <si>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</si>
  <si>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</si>
  <si>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</si>
  <si>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</si>
  <si>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</si>
  <si>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</si>
  <si>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</si>
  <si>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</si>
  <si>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</si>
  <si>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</si>
  <si>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</si>
  <si>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</si>
  <si>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</si>
  <si>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</si>
  <si>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</si>
  <si>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</si>
  <si>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Updated 6.11.19</t>
  </si>
  <si>
    <t>Source:  USDA WASDE Report 6.11.19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</si>
</sst>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0.555050505050505</c:v>
                </c:pt>
                <c:pt idx="45">
                  <c:v>0.5450049455984174</c:v>
                </c:pt>
                <c:pt idx="46">
                  <c:v>0.5171249397009166</c:v>
                </c:pt>
              </c:numCache>
            </c:numRef>
          </c:val>
        </c:ser>
        <c:axId val="39538596"/>
        <c:axId val="44239701"/>
      </c:barChart>
      <c:catAx>
        <c:axId val="39538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9701"/>
        <c:crosses val="autoZero"/>
        <c:auto val="1"/>
        <c:lblOffset val="100"/>
        <c:tickLblSkip val="3"/>
        <c:noMultiLvlLbl val="0"/>
      </c:catAx>
      <c:valAx>
        <c:axId val="442397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38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5.2</c:v>
                </c:pt>
                <c:pt idx="46">
                  <c:v>5.1</c:v>
                </c:pt>
              </c:numCache>
            </c:numRef>
          </c:val>
          <c:smooth val="0"/>
        </c:ser>
        <c:marker val="1"/>
        <c:axId val="50863490"/>
        <c:axId val="57245595"/>
      </c:lineChart>
      <c:catAx>
        <c:axId val="5086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45595"/>
        <c:crosses val="autoZero"/>
        <c:auto val="0"/>
        <c:lblOffset val="100"/>
        <c:tickLblSkip val="3"/>
        <c:tickMarkSkip val="2"/>
        <c:noMultiLvlLbl val="0"/>
      </c:catAx>
      <c:valAx>
        <c:axId val="57245595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634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0.555050505050505</c:v>
                </c:pt>
                <c:pt idx="45">
                  <c:v>0.5450049455984174</c:v>
                </c:pt>
                <c:pt idx="46">
                  <c:v>0.5171249397009166</c:v>
                </c:pt>
              </c:numCache>
            </c:numRef>
          </c:val>
        </c:ser>
        <c:axId val="5995232"/>
        <c:axId val="10829153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5.2</c:v>
                </c:pt>
                <c:pt idx="46">
                  <c:v>5.1</c:v>
                </c:pt>
              </c:numCache>
            </c:numRef>
          </c:val>
          <c:smooth val="0"/>
        </c:ser>
        <c:axId val="6561262"/>
        <c:axId val="18187543"/>
      </c:lineChart>
      <c:catAx>
        <c:axId val="5995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29153"/>
        <c:crosses val="autoZero"/>
        <c:auto val="0"/>
        <c:lblOffset val="100"/>
        <c:tickLblSkip val="3"/>
        <c:tickMarkSkip val="2"/>
        <c:noMultiLvlLbl val="0"/>
      </c:catAx>
      <c:valAx>
        <c:axId val="1082915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5232"/>
        <c:crossesAt val="1"/>
        <c:crossBetween val="between"/>
        <c:dispUnits/>
        <c:minorUnit val="0.05"/>
      </c:valAx>
      <c:catAx>
        <c:axId val="6561262"/>
        <c:scaling>
          <c:orientation val="minMax"/>
        </c:scaling>
        <c:axPos val="b"/>
        <c:delete val="1"/>
        <c:majorTickMark val="out"/>
        <c:minorTickMark val="none"/>
        <c:tickLblPos val="nextTo"/>
        <c:crossAx val="18187543"/>
        <c:crosses val="autoZero"/>
        <c:auto val="0"/>
        <c:lblOffset val="100"/>
        <c:tickLblSkip val="1"/>
        <c:noMultiLvlLbl val="0"/>
      </c:catAx>
      <c:valAx>
        <c:axId val="18187543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1262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Sheet'!$G$4:$G$50</c:f>
              <c:numCache>
                <c:ptCount val="47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1884</c:v>
                </c:pt>
                <c:pt idx="46">
                  <c:v>1903</c:v>
                </c:pt>
              </c:numCache>
            </c:numRef>
          </c:val>
        </c:ser>
        <c:axId val="35111468"/>
        <c:axId val="53795901"/>
      </c:barChart>
      <c:catAx>
        <c:axId val="3511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901"/>
        <c:crosses val="autoZero"/>
        <c:auto val="0"/>
        <c:lblOffset val="100"/>
        <c:tickLblSkip val="3"/>
        <c:tickMarkSkip val="2"/>
        <c:noMultiLvlLbl val="0"/>
      </c:catAx>
      <c:valAx>
        <c:axId val="53795901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14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Sheet'!$N$4:$N$50</c:f>
              <c:numCache>
                <c:ptCount val="47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1079</c:v>
                </c:pt>
                <c:pt idx="45">
                  <c:v>1072</c:v>
                </c:pt>
                <c:pt idx="46">
                  <c:v>1173</c:v>
                </c:pt>
              </c:numCache>
            </c:numRef>
          </c:val>
        </c:ser>
        <c:axId val="38245202"/>
        <c:axId val="27425579"/>
      </c:barChart>
      <c:catAx>
        <c:axId val="38245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5579"/>
        <c:crosses val="autoZero"/>
        <c:auto val="1"/>
        <c:lblOffset val="100"/>
        <c:tickLblSkip val="3"/>
        <c:noMultiLvlLbl val="0"/>
      </c:catAx>
      <c:valAx>
        <c:axId val="27425579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4520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Sheet'!$M$4:$M$50</c:f>
              <c:numCache>
                <c:ptCount val="47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51</c:v>
                </c:pt>
                <c:pt idx="45">
                  <c:v>50</c:v>
                </c:pt>
                <c:pt idx="46">
                  <c:v>140</c:v>
                </c:pt>
              </c:numCache>
            </c:numRef>
          </c:val>
        </c:ser>
        <c:axId val="20988208"/>
        <c:axId val="4411249"/>
      </c:barChart>
      <c:catAx>
        <c:axId val="2098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411249"/>
        <c:crosses val="autoZero"/>
        <c:auto val="1"/>
        <c:lblOffset val="100"/>
        <c:tickLblSkip val="3"/>
        <c:noMultiLvlLbl val="0"/>
      </c:catAx>
      <c:valAx>
        <c:axId val="44112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988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Sheet'!$L$4:$L$50</c:f>
              <c:numCache>
                <c:ptCount val="47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960</c:v>
                </c:pt>
                <c:pt idx="46">
                  <c:v>965</c:v>
                </c:pt>
              </c:numCache>
            </c:numRef>
          </c:val>
        </c:ser>
        <c:axId val="57346238"/>
        <c:axId val="7303591"/>
      </c:barChart>
      <c:catAx>
        <c:axId val="57346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303591"/>
        <c:crosses val="autoZero"/>
        <c:auto val="1"/>
        <c:lblOffset val="100"/>
        <c:tickLblSkip val="3"/>
        <c:noMultiLvlLbl val="0"/>
      </c:catAx>
      <c:valAx>
        <c:axId val="7303591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346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Sheet'!$E$4:$E$50</c:f>
              <c:numCache>
                <c:ptCount val="47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29.5</c:v>
                </c:pt>
                <c:pt idx="44">
                  <c:v>26.5</c:v>
                </c:pt>
                <c:pt idx="45">
                  <c:v>23.1</c:v>
                </c:pt>
                <c:pt idx="46">
                  <c:v>22.2</c:v>
                </c:pt>
              </c:numCache>
            </c:numRef>
          </c:val>
          <c:smooth val="0"/>
        </c:ser>
        <c:marker val="1"/>
        <c:axId val="27837820"/>
        <c:axId val="26347341"/>
      </c:lineChart>
      <c:catAx>
        <c:axId val="2783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347341"/>
        <c:crosses val="autoZero"/>
        <c:auto val="0"/>
        <c:lblOffset val="100"/>
        <c:tickLblSkip val="3"/>
        <c:tickMarkSkip val="2"/>
        <c:noMultiLvlLbl val="0"/>
      </c:catAx>
      <c:valAx>
        <c:axId val="2634734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837820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Sheet'!$F$4:$F$50</c:f>
              <c:numCache>
                <c:ptCount val="47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48.7</c:v>
                </c:pt>
              </c:numCache>
            </c:numRef>
          </c:val>
        </c:ser>
        <c:axId val="6971114"/>
        <c:axId val="23515619"/>
      </c:barChart>
      <c:catAx>
        <c:axId val="6971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15619"/>
        <c:crosses val="autoZero"/>
        <c:auto val="0"/>
        <c:lblOffset val="100"/>
        <c:tickLblSkip val="3"/>
        <c:tickMarkSkip val="2"/>
        <c:noMultiLvlLbl val="0"/>
      </c:catAx>
      <c:valAx>
        <c:axId val="23515619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1114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Sheet'!$C$4:$C$50</c:f>
              <c:numCache>
                <c:ptCount val="47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45.8</c:v>
                </c:pt>
              </c:numCache>
            </c:numRef>
          </c:val>
          <c:smooth val="0"/>
        </c:ser>
        <c:marker val="1"/>
        <c:axId val="37267592"/>
        <c:axId val="14716649"/>
      </c:lineChart>
      <c:catAx>
        <c:axId val="37267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16649"/>
        <c:crosses val="autoZero"/>
        <c:auto val="0"/>
        <c:lblOffset val="100"/>
        <c:tickLblSkip val="3"/>
        <c:tickMarkSkip val="2"/>
        <c:noMultiLvlLbl val="0"/>
      </c:catAx>
      <c:valAx>
        <c:axId val="14716649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675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Sheet'!$J$4:$J$50</c:f>
              <c:numCache>
                <c:ptCount val="47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3079</c:v>
                </c:pt>
                <c:pt idx="45">
                  <c:v>3123</c:v>
                </c:pt>
                <c:pt idx="46">
                  <c:v>3145</c:v>
                </c:pt>
              </c:numCache>
            </c:numRef>
          </c:val>
        </c:ser>
        <c:axId val="57098710"/>
        <c:axId val="4085727"/>
      </c:barChart>
      <c:catAx>
        <c:axId val="5709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5727"/>
        <c:crosses val="autoZero"/>
        <c:auto val="0"/>
        <c:lblOffset val="100"/>
        <c:tickLblSkip val="3"/>
        <c:tickMarkSkip val="2"/>
        <c:noMultiLvlLbl val="0"/>
      </c:catAx>
      <c:valAx>
        <c:axId val="4085727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987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Sheet'!$Q$4:$Q$50</c:f>
              <c:numCache>
                <c:ptCount val="47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901</c:v>
                </c:pt>
                <c:pt idx="45">
                  <c:v>950</c:v>
                </c:pt>
                <c:pt idx="46">
                  <c:v>900</c:v>
                </c:pt>
              </c:numCache>
            </c:numRef>
          </c:val>
        </c:ser>
        <c:axId val="53114452"/>
        <c:axId val="19399237"/>
      </c:barChart>
      <c:catAx>
        <c:axId val="53114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99237"/>
        <c:crosses val="autoZero"/>
        <c:auto val="0"/>
        <c:lblOffset val="100"/>
        <c:tickLblSkip val="3"/>
        <c:tickMarkSkip val="2"/>
        <c:noMultiLvlLbl val="0"/>
      </c:catAx>
      <c:valAx>
        <c:axId val="193992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44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 using USDA planted acreage estimate of 45.8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0.9225</cdr:x>
      <cdr:y>0.34925</cdr:y>
    </cdr:from>
    <cdr:to>
      <cdr:x>0.96275</cdr:x>
      <cdr:y>0.4595</cdr:y>
    </cdr:to>
    <cdr:sp>
      <cdr:nvSpPr>
        <cdr:cNvPr id="3" name="Line 5"/>
        <cdr:cNvSpPr>
          <a:spLocks/>
        </cdr:cNvSpPr>
      </cdr:nvSpPr>
      <cdr:spPr>
        <a:xfrm>
          <a:off x="4495800" y="1181100"/>
          <a:ext cx="20002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f322153-266e-422a-b65b-fbcce066d6e8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based on USDA yield estimate of 48.7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db11645-c78f-4d68-8823-33996f08028e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f8e6e33-853f-442a-a864-05249e654ecb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 of 45.8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48.7 bu/A and USDA estimated 45.8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23825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656ee55-2872-4617-ac65-4f8ad8370731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a72c314-c477-428e-b3c0-19b5e254924c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dee0717-76cd-4ffd-a4cd-a0a64e529c1d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f38bc74-5e07-4d9a-8a11-960344d373e4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581fb44-5f11-4404-b1f5-31629fab6e99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48.7 bu/A and USDA estimated 45.8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734d14f-72c5-4803-bcd6-cacc19acf7b5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0808a4d-bacf-4c13-8003-edf9163f2686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00416081-0d12-4fb4-b56d-cbaa2546a540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5d20134-b73a-4e1a-bf53-9ff68c26961e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1" ht="12.75">
      <c r="B3" s="15" t="str">
        <f>'Wheat Annual Balance Sheet'!B2&amp;" "&amp;"&amp; K-State Ag. Econ. Dept."</f>
        <v>Source:  USDA WASDE Report 6.11.19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108" t="s">
        <v>130</v>
      </c>
      <c r="AW3" s="78"/>
      <c r="AX3" s="78"/>
      <c r="AY3" s="78"/>
    </row>
    <row r="4" spans="3:57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109"/>
      <c r="AW4" s="73" t="s">
        <v>133</v>
      </c>
      <c r="AX4" s="79" t="s">
        <v>131</v>
      </c>
      <c r="AY4" s="79" t="s">
        <v>132</v>
      </c>
      <c r="BC4" s="57" t="s">
        <v>134</v>
      </c>
      <c r="BD4" s="13">
        <f>COUNT(C8:AS8)</f>
        <v>43</v>
      </c>
      <c r="BE4" s="13">
        <f>COUNT(AJ8:AS8)</f>
        <v>10</v>
      </c>
    </row>
    <row r="5" spans="3:51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4">
        <v>18</v>
      </c>
      <c r="AW5" s="105">
        <v>19</v>
      </c>
      <c r="AX5" s="105">
        <v>19</v>
      </c>
      <c r="AY5" s="105">
        <v>19</v>
      </c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136</v>
      </c>
      <c r="AP6" s="12" t="s">
        <v>137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15" t="s">
        <v>142</v>
      </c>
      <c r="AV6" s="115" t="s">
        <v>143</v>
      </c>
      <c r="AW6" s="114" t="s">
        <v>144</v>
      </c>
      <c r="AX6" s="114" t="s">
        <v>144</v>
      </c>
      <c r="AY6" s="114" t="s">
        <v>144</v>
      </c>
      <c r="BA6" s="4" t="s">
        <v>135</v>
      </c>
      <c r="BB6" s="13" t="s">
        <v>128</v>
      </c>
      <c r="BC6" s="13" t="s">
        <v>129</v>
      </c>
      <c r="BD6" s="13" t="s">
        <v>127</v>
      </c>
      <c r="BE6" s="13" t="s">
        <v>127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3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4"/>
      <c r="AX7" s="74"/>
      <c r="AY7" s="74"/>
      <c r="BA7" s="43"/>
    </row>
    <row r="8" spans="2:160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4">
        <v>47.8</v>
      </c>
      <c r="AW8" s="95">
        <v>45.8</v>
      </c>
      <c r="AX8" s="75">
        <f>AW8</f>
        <v>45.8</v>
      </c>
      <c r="AY8" s="75">
        <f>AX8</f>
        <v>45.8</v>
      </c>
      <c r="BA8" s="42"/>
      <c r="BB8" s="72">
        <f aca="true" t="shared" si="0" ref="BB8:BB15">MIN(C8:AS8)</f>
        <v>53.6</v>
      </c>
      <c r="BC8" s="72">
        <f aca="true" t="shared" si="1" ref="BC8:BC15">MAX(C8:AS8)</f>
        <v>88.3</v>
      </c>
      <c r="BD8" s="71">
        <f aca="true" t="shared" si="2" ref="BD8:BD15">RANK(AS8,C8:AS8,0)</f>
        <v>41</v>
      </c>
      <c r="BE8" s="71">
        <f aca="true" t="shared" si="3" ref="BE8:BE15">RANK(AS8,AJ8:AS8,0)</f>
        <v>8</v>
      </c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11">
        <v>39.6</v>
      </c>
      <c r="AW9" s="106">
        <v>39</v>
      </c>
      <c r="AX9" s="75">
        <f>AW9</f>
        <v>39</v>
      </c>
      <c r="AY9" s="75">
        <f>AX9</f>
        <v>39</v>
      </c>
      <c r="BA9" s="42"/>
      <c r="BB9" s="72">
        <f t="shared" si="0"/>
        <v>45.3</v>
      </c>
      <c r="BC9" s="72">
        <f t="shared" si="1"/>
        <v>80.6</v>
      </c>
      <c r="BD9" s="71">
        <f t="shared" si="2"/>
        <v>38</v>
      </c>
      <c r="BE9" s="71">
        <f t="shared" si="3"/>
        <v>6</v>
      </c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11">
        <v>47.6</v>
      </c>
      <c r="AW10" s="106">
        <v>48.7</v>
      </c>
      <c r="AX10" s="75">
        <f>MIN(AI10:AV10)</f>
        <v>38.71794871794872</v>
      </c>
      <c r="AY10" s="75">
        <f>MAX(AI10:AV10)</f>
        <v>52.7</v>
      </c>
      <c r="BA10" s="42"/>
      <c r="BB10" s="72">
        <f t="shared" si="0"/>
        <v>27.247706422018346</v>
      </c>
      <c r="BC10" s="72">
        <f t="shared" si="1"/>
        <v>47.12</v>
      </c>
      <c r="BD10" s="71">
        <f t="shared" si="2"/>
        <v>9</v>
      </c>
      <c r="BE10" s="71">
        <f t="shared" si="3"/>
        <v>8</v>
      </c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7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Y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59">
        <f t="shared" si="7"/>
        <v>0.8284518828451883</v>
      </c>
      <c r="AW11" s="76">
        <f>AW9/AW8</f>
        <v>0.8515283842794761</v>
      </c>
      <c r="AX11" s="76">
        <f t="shared" si="6"/>
        <v>0.8515283842794761</v>
      </c>
      <c r="AY11" s="76">
        <f t="shared" si="6"/>
        <v>0.8515283842794761</v>
      </c>
      <c r="BA11" s="43"/>
      <c r="BB11" s="72">
        <f t="shared" si="0"/>
        <v>0.7595356550580431</v>
      </c>
      <c r="BC11" s="72">
        <f t="shared" si="1"/>
        <v>0.9279038718291054</v>
      </c>
      <c r="BD11" s="71">
        <f t="shared" si="2"/>
        <v>21</v>
      </c>
      <c r="BE11" s="71">
        <f t="shared" si="3"/>
        <v>4</v>
      </c>
    </row>
    <row r="12" spans="2:160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61">
        <v>1884</v>
      </c>
      <c r="AW12" s="77">
        <v>1903</v>
      </c>
      <c r="AX12" s="77">
        <f>AX9*AX10</f>
        <v>1510.0000000000002</v>
      </c>
      <c r="AY12" s="77">
        <f>AY9*AY10</f>
        <v>2055.3</v>
      </c>
      <c r="BA12" s="42">
        <f>AS12/AS$12</f>
        <v>1</v>
      </c>
      <c r="BB12" s="61">
        <f t="shared" si="0"/>
        <v>1606</v>
      </c>
      <c r="BC12" s="61">
        <f t="shared" si="1"/>
        <v>2785</v>
      </c>
      <c r="BD12" s="71">
        <f t="shared" si="2"/>
        <v>31</v>
      </c>
      <c r="BE12" s="71">
        <f t="shared" si="3"/>
        <v>7</v>
      </c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1">
        <f>AU28</f>
        <v>1099</v>
      </c>
      <c r="AW13" s="92">
        <f>AV28</f>
        <v>1102</v>
      </c>
      <c r="AX13" s="107">
        <f>AW13</f>
        <v>1102</v>
      </c>
      <c r="AY13" s="107">
        <f>AX13</f>
        <v>1102</v>
      </c>
      <c r="BA13" s="42">
        <f>AS13/AS$12</f>
        <v>0.3646944713870029</v>
      </c>
      <c r="BB13" s="61">
        <f t="shared" si="0"/>
        <v>306</v>
      </c>
      <c r="BC13" s="61">
        <f t="shared" si="1"/>
        <v>1905</v>
      </c>
      <c r="BD13" s="71">
        <f t="shared" si="2"/>
        <v>20</v>
      </c>
      <c r="BE13" s="71">
        <f t="shared" si="3"/>
        <v>3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157</v>
      </c>
      <c r="AV14" s="91">
        <v>140</v>
      </c>
      <c r="AW14" s="92">
        <v>140</v>
      </c>
      <c r="AX14" s="107">
        <f>AW14</f>
        <v>140</v>
      </c>
      <c r="AY14" s="107">
        <f>AX14</f>
        <v>140</v>
      </c>
      <c r="BA14" s="42">
        <f>AS14/AS$12</f>
        <v>0.0548011639185257</v>
      </c>
      <c r="BB14" s="61">
        <f t="shared" si="0"/>
        <v>2</v>
      </c>
      <c r="BC14" s="61">
        <f t="shared" si="1"/>
        <v>174</v>
      </c>
      <c r="BD14" s="71">
        <f t="shared" si="2"/>
        <v>7</v>
      </c>
      <c r="BE14" s="71">
        <f t="shared" si="3"/>
        <v>7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Y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3079</v>
      </c>
      <c r="AV15" s="61">
        <v>3123</v>
      </c>
      <c r="AW15" s="77">
        <v>3145</v>
      </c>
      <c r="AX15" s="77">
        <f t="shared" si="10"/>
        <v>2752</v>
      </c>
      <c r="AY15" s="77">
        <f t="shared" si="10"/>
        <v>3297.3</v>
      </c>
      <c r="BA15" s="42">
        <f>AS15/AS$12</f>
        <v>1.4194956353055286</v>
      </c>
      <c r="BB15" s="61">
        <f t="shared" si="0"/>
        <v>2125</v>
      </c>
      <c r="BC15" s="61">
        <f t="shared" si="1"/>
        <v>4016.57</v>
      </c>
      <c r="BD15" s="71">
        <f t="shared" si="2"/>
        <v>28</v>
      </c>
      <c r="BE15" s="71">
        <f t="shared" si="3"/>
        <v>7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77"/>
      <c r="AX16" s="77"/>
      <c r="AY16" s="77"/>
      <c r="BA16" s="43"/>
      <c r="BB16" s="61"/>
      <c r="BC16" s="61"/>
      <c r="BD16" s="71"/>
      <c r="BE16" s="71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1">
        <v>62</v>
      </c>
      <c r="AW17" s="92">
        <v>68</v>
      </c>
      <c r="AX17" s="107">
        <f aca="true" t="shared" si="11" ref="AX17:AY19">AW17</f>
        <v>68</v>
      </c>
      <c r="AY17" s="107">
        <f t="shared" si="11"/>
        <v>68</v>
      </c>
      <c r="BA17" s="42">
        <f>AS17/AS$12</f>
        <v>0.03249272550921436</v>
      </c>
      <c r="BB17" s="61">
        <f>MIN(C17:AS17)</f>
        <v>67</v>
      </c>
      <c r="BC17" s="61">
        <f>MAX(C17:AS17)</f>
        <v>113</v>
      </c>
      <c r="BD17" s="71">
        <f>RANK(AS17,C17:AS17,0)</f>
        <v>43</v>
      </c>
      <c r="BE17" s="71">
        <f>RANK(AS17,AJ17:AS17,0)</f>
        <v>10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1">
        <v>960</v>
      </c>
      <c r="AW18" s="92">
        <v>965</v>
      </c>
      <c r="AX18" s="107">
        <f t="shared" si="11"/>
        <v>965</v>
      </c>
      <c r="AY18" s="107">
        <f t="shared" si="11"/>
        <v>965</v>
      </c>
      <c r="BA18" s="42">
        <f>AS18/AS$12</f>
        <v>0.46411251212415133</v>
      </c>
      <c r="BB18" s="61">
        <f>MIN(C18:AS18)</f>
        <v>544</v>
      </c>
      <c r="BC18" s="61">
        <f>MAX(C18:AS18)</f>
        <v>958</v>
      </c>
      <c r="BD18" s="71">
        <f>RANK(AS18,C18:AS18,0)</f>
        <v>3</v>
      </c>
      <c r="BE18" s="71">
        <f>RANK(AS18,AJ18:AS18,0)</f>
        <v>2</v>
      </c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51</v>
      </c>
      <c r="AV19" s="91">
        <v>50</v>
      </c>
      <c r="AW19" s="92">
        <v>140</v>
      </c>
      <c r="AX19" s="107">
        <f t="shared" si="11"/>
        <v>140</v>
      </c>
      <c r="AY19" s="107">
        <f t="shared" si="11"/>
        <v>140</v>
      </c>
      <c r="BA19" s="42">
        <f>AS19/AS$12</f>
        <v>0.07225994180407372</v>
      </c>
      <c r="BB19" s="61">
        <f>MIN(C19:AS19)</f>
        <v>30</v>
      </c>
      <c r="BC19" s="61">
        <f>MAX(C19:AS19)</f>
        <v>482.4</v>
      </c>
      <c r="BD19" s="71">
        <f>RANK(AS19,C19:AS19,0)</f>
        <v>29</v>
      </c>
      <c r="BE19" s="71">
        <f>RANK(AS19,AJ19:AS19,0)</f>
        <v>5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Y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1079</v>
      </c>
      <c r="AV20" s="61">
        <v>1072</v>
      </c>
      <c r="AW20" s="77">
        <v>1173</v>
      </c>
      <c r="AX20" s="77">
        <f t="shared" si="15"/>
        <v>1173</v>
      </c>
      <c r="AY20" s="77">
        <f t="shared" si="15"/>
        <v>1173</v>
      </c>
      <c r="BA20" s="42">
        <f>AS20/AS$12</f>
        <v>0.5693501454898157</v>
      </c>
      <c r="BB20" s="61">
        <f>MIN(C20:AS20)</f>
        <v>672</v>
      </c>
      <c r="BC20" s="61">
        <f>MAX(C20:AS20)</f>
        <v>1388</v>
      </c>
      <c r="BD20" s="71">
        <f>RANK(AS20,C20:AS20,0)</f>
        <v>16</v>
      </c>
      <c r="BE20" s="71">
        <f>RANK(AS20,AJ20:AS20,0)</f>
        <v>5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77"/>
      <c r="AX21" s="77"/>
      <c r="AY21" s="77"/>
      <c r="BA21" s="42"/>
      <c r="BB21" s="61"/>
      <c r="BC21" s="61"/>
      <c r="BD21" s="71"/>
      <c r="BE21" s="71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901</v>
      </c>
      <c r="AV22" s="91">
        <v>950</v>
      </c>
      <c r="AW22" s="92">
        <v>900</v>
      </c>
      <c r="AX22" s="107">
        <f>AW22</f>
        <v>900</v>
      </c>
      <c r="AY22" s="107">
        <f>AX22</f>
        <v>900</v>
      </c>
      <c r="BA22" s="42"/>
      <c r="BB22" s="61">
        <f>MIN(C22:AS22)</f>
        <v>778</v>
      </c>
      <c r="BC22" s="61">
        <f>MAX(C22:AS22)</f>
        <v>1711.147</v>
      </c>
      <c r="BD22" s="71">
        <f>RANK(AS22,C22:AS22,0)</f>
        <v>43</v>
      </c>
      <c r="BE22" s="71">
        <f>RANK(AS22,AJ22:AS22,0)</f>
        <v>10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1"/>
      <c r="AW23" s="92"/>
      <c r="AX23" s="107"/>
      <c r="AY23" s="107"/>
      <c r="BA23" s="42"/>
      <c r="BB23" s="61">
        <f>MIN(C23:AS23)</f>
        <v>22.67</v>
      </c>
      <c r="BC23" s="61">
        <f>MAX(C23:AS23)</f>
        <v>84.019</v>
      </c>
      <c r="BD23" s="71" t="e">
        <f>RANK(AS23,C23:AS23,0)</f>
        <v>#N/A</v>
      </c>
      <c r="BE23" s="71" t="e">
        <f>RANK(AS23,AJ23:AS23,0)</f>
        <v>#N/A</v>
      </c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Y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901</v>
      </c>
      <c r="AV24" s="61">
        <f t="shared" si="17"/>
        <v>950</v>
      </c>
      <c r="AW24" s="77">
        <f>SUM(AW22:AW23)</f>
        <v>900</v>
      </c>
      <c r="AX24" s="77">
        <f t="shared" si="17"/>
        <v>900</v>
      </c>
      <c r="AY24" s="77">
        <f t="shared" si="17"/>
        <v>900</v>
      </c>
      <c r="BA24" s="42">
        <f>AS24/AS$12</f>
        <v>0.3773035887487876</v>
      </c>
      <c r="BB24" s="61">
        <f>MIN(C24:AS24)</f>
        <v>778</v>
      </c>
      <c r="BC24" s="61">
        <f>MAX(C24:AS24)</f>
        <v>1771</v>
      </c>
      <c r="BD24" s="71">
        <f>RANK(AS24,C24:AS24,0)</f>
        <v>43</v>
      </c>
      <c r="BE24" s="71">
        <f>RANK(AS24,AJ24:AS24,0)</f>
        <v>10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77"/>
      <c r="AX25" s="77"/>
      <c r="AY25" s="77"/>
      <c r="BA25" s="42"/>
      <c r="BB25" s="61"/>
      <c r="BC25" s="61"/>
      <c r="BD25" s="71"/>
      <c r="BE25" s="71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X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1980</v>
      </c>
      <c r="AV26" s="61">
        <v>2022</v>
      </c>
      <c r="AW26" s="77">
        <v>2073</v>
      </c>
      <c r="AX26" s="77">
        <f t="shared" si="19"/>
        <v>2073</v>
      </c>
      <c r="AY26" s="77">
        <f>AY20+AY24</f>
        <v>2073</v>
      </c>
      <c r="BA26" s="42">
        <f>AS26/AS$12</f>
        <v>0.946168768186227</v>
      </c>
      <c r="BB26" s="61">
        <f>MIN(C26:AS26)</f>
        <v>1691</v>
      </c>
      <c r="BC26" s="61">
        <f>MAX(C26:AS26)</f>
        <v>2684</v>
      </c>
      <c r="BD26" s="71">
        <f>RANK(AS26,C26:AS26,0)</f>
        <v>40</v>
      </c>
      <c r="BE26" s="71">
        <f>RANK(AS26,AJ26:AS26,0)</f>
        <v>10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77"/>
      <c r="AX27" s="77"/>
      <c r="AY27" s="77"/>
      <c r="BA27" s="43"/>
      <c r="BB27" s="61"/>
      <c r="BC27" s="61"/>
      <c r="BD27" s="71"/>
      <c r="BE27" s="71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X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1">
        <v>1102</v>
      </c>
      <c r="AW28" s="92">
        <v>1072</v>
      </c>
      <c r="AX28" s="77">
        <f t="shared" si="21"/>
        <v>679</v>
      </c>
      <c r="AY28" s="77">
        <f>AY15-AY26</f>
        <v>1224.3000000000002</v>
      </c>
      <c r="BA28" s="42">
        <f>AS28/AS$12</f>
        <v>0.47332686711930166</v>
      </c>
      <c r="BB28" s="61">
        <f>MIN(C28:AS28)</f>
        <v>306</v>
      </c>
      <c r="BC28" s="61">
        <f>MAX(C28:AS28)</f>
        <v>1905</v>
      </c>
      <c r="BD28" s="71">
        <f>RANK(AS28,C28:AS28,0)</f>
        <v>11</v>
      </c>
      <c r="BE28" s="71">
        <f>RANK(AS28,AJ28:AS28,0)</f>
        <v>1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1"/>
      <c r="AW29" s="92"/>
      <c r="AX29" s="77"/>
      <c r="AY29" s="77"/>
      <c r="BA29" s="42"/>
      <c r="BB29" s="61">
        <f>MIN(C29:AS29)</f>
        <v>29</v>
      </c>
      <c r="BC29" s="61">
        <f>MAX(C29:AS29)</f>
        <v>975.6648</v>
      </c>
      <c r="BD29" s="71"/>
      <c r="BE29" s="71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  <c r="AX30" s="77"/>
      <c r="AY30" s="77"/>
      <c r="BA30" s="43"/>
      <c r="BB30" s="61">
        <f>MIN(C30:AS30)</f>
        <v>6</v>
      </c>
      <c r="BC30" s="61">
        <f>MAX(C30:AS30)</f>
        <v>1061</v>
      </c>
      <c r="BD30" s="71"/>
      <c r="BE30" s="71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1"/>
      <c r="AW31" s="92"/>
      <c r="AX31" s="107"/>
      <c r="AY31" s="107"/>
      <c r="BA31" s="42"/>
      <c r="BB31" s="61">
        <f>MIN(C31:AS31)</f>
        <v>1</v>
      </c>
      <c r="BC31" s="61">
        <f>MAX(C31:AS31)</f>
        <v>678</v>
      </c>
      <c r="BD31" s="71"/>
      <c r="BE31" s="71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1"/>
      <c r="AW32" s="92"/>
      <c r="AX32" s="107"/>
      <c r="AY32" s="107"/>
      <c r="BA32" s="43"/>
      <c r="BB32" s="61">
        <f>MIN(C32:AS32)</f>
        <v>0</v>
      </c>
      <c r="BC32" s="61">
        <f>MAX(C32:AS32)</f>
        <v>830</v>
      </c>
      <c r="BD32" s="71">
        <f>RANK(AS32,C32:AS32,0)</f>
        <v>33</v>
      </c>
      <c r="BE32" s="71">
        <f>RANK(AS32,AJ32:AS32,0)</f>
        <v>2</v>
      </c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7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43"/>
      <c r="BB33" s="62"/>
      <c r="BC33" s="62"/>
      <c r="BD33" s="71"/>
      <c r="BE33" s="71"/>
    </row>
    <row r="34" spans="2:160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Y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0.555050505050505</v>
      </c>
      <c r="AV34" s="84">
        <f t="shared" si="26"/>
        <v>0.5450049455984174</v>
      </c>
      <c r="AW34" s="84">
        <f>AW28/AW26</f>
        <v>0.5171249397009166</v>
      </c>
      <c r="AX34" s="84">
        <f t="shared" si="25"/>
        <v>0.32754462132175594</v>
      </c>
      <c r="AY34" s="84">
        <f t="shared" si="25"/>
        <v>0.5905933429811868</v>
      </c>
      <c r="BA34" s="42"/>
      <c r="BB34" s="84">
        <f>MIN(C34:AS34)</f>
        <v>0.1313304721030043</v>
      </c>
      <c r="BC34" s="84">
        <f>MAX(C34:AS34)</f>
        <v>0.9719387755102041</v>
      </c>
      <c r="BD34" s="71">
        <f>RANK(AS34,C34:AS34,0)</f>
        <v>8</v>
      </c>
      <c r="BE34" s="71">
        <f>RANK(AS34,AJ34:AS34,0)</f>
        <v>1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7" ht="12.75">
      <c r="B35" s="85"/>
      <c r="AP35" s="7"/>
      <c r="BA35" s="43"/>
      <c r="BD35" s="71"/>
      <c r="BE35" s="71"/>
    </row>
    <row r="36" spans="2:57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v>5.2</v>
      </c>
      <c r="AW36" s="96">
        <v>5.1</v>
      </c>
      <c r="AX36" s="87"/>
      <c r="AY36" s="87"/>
      <c r="BA36" s="43"/>
      <c r="BB36" s="87">
        <f>MIN(C36:AS36)</f>
        <v>2.33</v>
      </c>
      <c r="BC36" s="87">
        <f>MAX(C36:AS36)</f>
        <v>7.77</v>
      </c>
      <c r="BD36" s="71">
        <f>RANK(AS36,C36:AS36,0)</f>
        <v>8</v>
      </c>
      <c r="BE36" s="71">
        <f>RANK(AS36,AJ36:AS36,0)</f>
        <v>8</v>
      </c>
    </row>
    <row r="37" spans="2:51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2:51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2:52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/>
      <c r="AV40" s="80"/>
      <c r="AW40" s="101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/>
      <c r="AV41" s="80"/>
      <c r="AW41" s="101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/>
      <c r="AV42" s="80"/>
      <c r="AW42" s="88"/>
      <c r="AX42" s="65"/>
      <c r="AY42" s="57"/>
      <c r="AZ42" s="57"/>
    </row>
    <row r="43" spans="2:52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136</v>
      </c>
      <c r="AP45" s="12" t="s">
        <v>137</v>
      </c>
      <c r="AQ45" s="12" t="s">
        <v>138</v>
      </c>
      <c r="AR45" s="12" t="s">
        <v>139</v>
      </c>
      <c r="AS45" s="12" t="s">
        <v>140</v>
      </c>
      <c r="AT45" s="12" t="s">
        <v>141</v>
      </c>
      <c r="AU45" s="12" t="s">
        <v>142</v>
      </c>
      <c r="AV45" s="12" t="s">
        <v>143</v>
      </c>
      <c r="AW45" s="12" t="s">
        <v>144</v>
      </c>
      <c r="AX45" s="12"/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29.9</v>
      </c>
      <c r="AT47" s="56">
        <v>29.5</v>
      </c>
      <c r="AU47" s="56">
        <v>26.5</v>
      </c>
      <c r="AV47" s="56">
        <v>23.1</v>
      </c>
      <c r="AW47" s="56">
        <v>22.2</v>
      </c>
      <c r="AX47" s="56"/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8"/>
      <c r="AX48" s="56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 BE7 BE16 BE21 BE25 BE27 BE30 BE33 BE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1" sqref="B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29.5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46.1</v>
      </c>
      <c r="D48" s="50">
        <f>'Wheat Annual Balance Sheet'!$AU$9</f>
        <v>37.6</v>
      </c>
      <c r="E48" s="50">
        <f>'Wheat Annual Balance Sheet'!$AU$47</f>
        <v>26.5</v>
      </c>
      <c r="F48" s="50">
        <f>'Wheat Annual Balance Sheet'!$AU$10</f>
        <v>46.4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157</v>
      </c>
      <c r="J48" s="51">
        <f>'Wheat Annual Balance Sheet'!$AU$15</f>
        <v>3079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51</v>
      </c>
      <c r="N48" s="51">
        <f>'Wheat Annual Balance Sheet'!$AU$20</f>
        <v>1079</v>
      </c>
      <c r="O48" s="51">
        <f>'Wheat Annual Balance Sheet'!$AU$22</f>
        <v>901</v>
      </c>
      <c r="P48" s="51">
        <f>'Wheat Annual Balance Sheet'!$AU$23</f>
        <v>0</v>
      </c>
      <c r="Q48" s="51">
        <f>'Wheat Annual Balance Sheet'!$AU$24</f>
        <v>901</v>
      </c>
      <c r="R48" s="51">
        <f>'Wheat Annual Balance Sheet'!$AU$26</f>
        <v>1980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0.555050505050505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>
        <f>'Wheat Annual Balance Sheet'!$AV$47</f>
        <v>23.1</v>
      </c>
      <c r="F49" s="50">
        <f>'Wheat Annual Balance Sheet'!$AV$10</f>
        <v>47.6</v>
      </c>
      <c r="G49" s="51">
        <f>'Wheat Annual Balance Sheet'!$AV$12</f>
        <v>1884</v>
      </c>
      <c r="H49" s="51">
        <f>'Wheat Annual Balance Sheet'!$AV$13</f>
        <v>1099</v>
      </c>
      <c r="I49" s="51">
        <f>'Wheat Annual Balance Sheet'!$AV$14</f>
        <v>140</v>
      </c>
      <c r="J49" s="51">
        <f>'Wheat Annual Balance Sheet'!$AV$15</f>
        <v>3123</v>
      </c>
      <c r="K49" s="51">
        <f>'Wheat Annual Balance Sheet'!$AV$17</f>
        <v>62</v>
      </c>
      <c r="L49" s="51">
        <f>'Wheat Annual Balance Sheet'!$AV$18</f>
        <v>960</v>
      </c>
      <c r="M49" s="51">
        <f>'Wheat Annual Balance Sheet'!$AV$19</f>
        <v>50</v>
      </c>
      <c r="N49" s="51">
        <f>'Wheat Annual Balance Sheet'!$AV$20</f>
        <v>1072</v>
      </c>
      <c r="O49" s="51">
        <f>'Wheat Annual Balance Sheet'!$AV$22</f>
        <v>950</v>
      </c>
      <c r="P49" s="51">
        <f>'Wheat Annual Balance Sheet'!$AV$23</f>
        <v>0</v>
      </c>
      <c r="Q49" s="51">
        <f>'Wheat Annual Balance Sheet'!$AV$24</f>
        <v>950</v>
      </c>
      <c r="R49" s="51">
        <f>'Wheat Annual Balance Sheet'!$AV$26</f>
        <v>2022</v>
      </c>
      <c r="S49" s="51">
        <f>'Wheat Annual Balance Sheet'!$AV$28</f>
        <v>1102</v>
      </c>
      <c r="T49" s="51"/>
      <c r="U49" s="51"/>
      <c r="V49" s="51"/>
      <c r="W49" s="51"/>
      <c r="X49" s="52">
        <f>'Wheat Annual Balance Sheet'!$AV$34</f>
        <v>0.5450049455984174</v>
      </c>
      <c r="Y49" s="53">
        <f>'Wheat Annual Balance Sheet'!$AV$36</f>
        <v>5.2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12">
        <v>19</v>
      </c>
      <c r="C50" s="50">
        <f>'Wheat Annual Balance Sheet'!$AW$8</f>
        <v>45.8</v>
      </c>
      <c r="D50" s="50">
        <f>'Wheat Annual Balance Sheet'!$AW$9</f>
        <v>39</v>
      </c>
      <c r="E50" s="50">
        <f>'Wheat Annual Balance Sheet'!$AW$47</f>
        <v>22.2</v>
      </c>
      <c r="F50" s="50">
        <f>'Wheat Annual Balance Sheet'!$AW$10</f>
        <v>48.7</v>
      </c>
      <c r="G50" s="51">
        <f>'Wheat Annual Balance Sheet'!$AW$12</f>
        <v>1903</v>
      </c>
      <c r="H50" s="51">
        <f>'Wheat Annual Balance Sheet'!$AW$13</f>
        <v>1102</v>
      </c>
      <c r="I50" s="51">
        <f>'Wheat Annual Balance Sheet'!$AW$14</f>
        <v>140</v>
      </c>
      <c r="J50" s="51">
        <f>'Wheat Annual Balance Sheet'!$AW$15</f>
        <v>3145</v>
      </c>
      <c r="K50" s="51">
        <f>'Wheat Annual Balance Sheet'!$AW$17</f>
        <v>68</v>
      </c>
      <c r="L50" s="51">
        <f>'Wheat Annual Balance Sheet'!$AW$18</f>
        <v>965</v>
      </c>
      <c r="M50" s="51">
        <f>'Wheat Annual Balance Sheet'!$AW$19</f>
        <v>140</v>
      </c>
      <c r="N50" s="51">
        <f>'Wheat Annual Balance Sheet'!$AW$20</f>
        <v>1173</v>
      </c>
      <c r="O50" s="51">
        <f>'Wheat Annual Balance Sheet'!$AW$22</f>
        <v>900</v>
      </c>
      <c r="P50" s="51">
        <f>'Wheat Annual Balance Sheet'!$AW$23</f>
        <v>0</v>
      </c>
      <c r="Q50" s="51">
        <f>'Wheat Annual Balance Sheet'!$AW$24</f>
        <v>900</v>
      </c>
      <c r="R50" s="51">
        <f>'Wheat Annual Balance Sheet'!$AW$26</f>
        <v>2073</v>
      </c>
      <c r="S50" s="51">
        <f>'Wheat Annual Balance Sheet'!$AW$28</f>
        <v>1072</v>
      </c>
      <c r="T50" s="51"/>
      <c r="U50" s="51"/>
      <c r="V50" s="51"/>
      <c r="W50" s="51"/>
      <c r="X50" s="52">
        <f>'Wheat Annual Balance Sheet'!$AW$34</f>
        <v>0.5171249397009166</v>
      </c>
      <c r="Y50" s="53">
        <f>'Wheat Annual Balance Sheet'!$AW$36</f>
        <v>5.1</v>
      </c>
      <c r="Z50" s="53">
        <f>'Wheat Annual Balance Sheet'!$AW$37</f>
        <v>0</v>
      </c>
      <c r="AA50" s="53">
        <f>'Wheat Annual Balance Sheet'!$AW$38</f>
        <v>0</v>
      </c>
      <c r="AB50" s="54">
        <f>'Wheat Annual Balance Sheet'!$AW$39</f>
        <v>0</v>
      </c>
      <c r="AC50" s="53">
        <f>$AI$104+($AI$105*AD50)</f>
        <v>46.93573897649708</v>
      </c>
      <c r="AD50" s="55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2019-06-14T22:41:25Z</dcterms:modified>
  <cp:category/>
  <cp:version/>
  <cp:contentType/>
  <cp:contentStatus/>
</cp:coreProperties>
</file>