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<sst xmlns="http://schemas.openxmlformats.org/spreadsheetml/2006/main" count="382" uniqueCount="146">
  <si>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</si>
  <si>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</si>
  <si>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</si>
  <si>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</si>
  <si>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</si>
  <si>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</si>
  <si>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</si>
  <si>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</si>
  <si>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</si>
  <si>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</si>
  <si>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</si>
  <si>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</si>
  <si>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</si>
  <si>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</si>
  <si>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</si>
  <si>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</si>
  <si>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</si>
  <si>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</si>
  <si>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</si>
  <si>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</si>
  <si>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</si>
  <si>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</si>
  <si>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</si>
  <si>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</si>
  <si>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</si>
  <si>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</si>
  <si>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</si>
  <si>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</si>
  <si>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</si>
  <si>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</si>
  <si>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</si>
  <si>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</si>
  <si>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</si>
  <si>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</si>
  <si>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</si>
  <si>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</si>
  <si>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</si>
  <si>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</si>
  <si>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</si>
  <si>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</si>
  <si>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</si>
  <si>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</si>
  <si>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</si>
  <si>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</si>
  <si>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</si>
  <si>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</si>
  <si>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</si>
  <si>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</si>
  <si>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</si>
  <si>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</si>
  <si>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</si>
  <si>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</si>
  <si>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</si>
  <si>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</si>
  <si>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</si>
  <si>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</si>
  <si>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</si>
  <si>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</si>
  <si>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</si>
  <si>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</si>
  <si>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</si>
  <si>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</si>
  <si>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</si>
  <si>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</si>
  <si>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</si>
  <si>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</si>
  <si>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</si>
  <si>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</si>
  <si>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</si>
  <si>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</si>
  <si>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</si>
  <si>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</si>
  <si>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</si>
  <si>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</si>
  <si>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</si>
  <si>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</si>
  <si>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</si>
  <si>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</si>
  <si>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</si>
  <si>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</si>
  <si>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</si>
  <si>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</si>
  <si>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</si>
  <si>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</si>
  <si>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</si>
  <si>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</si>
  <si>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</si>
  <si>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</si>
  <si>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</si>
  <si>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</si>
  <si>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</si>
  <si>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</si>
  <si>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</si>
  <si>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</si>
  <si>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</si>
  <si>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</si>
  <si>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</si>
  <si>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</si>
  <si>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</si>
  <si>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</si>
  <si>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</si>
  <si>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</si>
  <si>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</si>
  <si>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</si>
  <si>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</si>
  <si>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</si>
  <si>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</si>
  <si>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</si>
  <si>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</si>
  <si>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</si>
  <si>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</si>
  <si>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</si>
  <si>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</si>
  <si>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</si>
  <si>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</si>
  <si>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</si>
  <si>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</si>
  <si>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</si>
  <si>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</si>
  <si>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</si>
  <si>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</si>
  <si>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</si>
  <si>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</si>
  <si>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</si>
  <si>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</si>
  <si>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</si>
  <si>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</si>
  <si>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</si>
  <si>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</si>
  <si>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</si>
  <si>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</si>
  <si>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</si>
  <si>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</si>
  <si>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</si>
  <si>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</si>
  <si>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</si>
  <si>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</si>
  <si>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</si>
  <si>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</si>
  <si>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</si>
  <si>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</si>
  <si>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</si>
  <si>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</si>
  <si>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</si>
  <si>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Updated 11.9.17</t>
  </si>
  <si>
    <t>Source:  USDA WASDE Report 11.9.17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</si>
</sst>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5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b/>
      <sz val="11"/>
      <color indexed="39"/>
      <name val="Helv"/>
      <family val="0"/>
    </font>
    <font>
      <sz val="7.1"/>
      <color indexed="8"/>
      <name val="Verdana"/>
      <family val="2"/>
    </font>
    <font>
      <sz val="11"/>
      <color indexed="39"/>
      <name val="Helv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Arial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0" fontId="36" fillId="16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14" borderId="0" xfId="0" applyNumberFormat="1" applyFont="1" applyFill="1" applyAlignment="1">
      <alignment horizontal="right" indent="1"/>
    </xf>
    <xf numFmtId="3" fontId="8" fillId="14" borderId="0" xfId="0" applyNumberFormat="1" applyFont="1" applyFill="1" applyAlignment="1">
      <alignment horizontal="right" indent="1"/>
    </xf>
    <xf numFmtId="10" fontId="8" fillId="14" borderId="0" xfId="61" applyFont="1" applyFill="1" applyAlignment="1">
      <alignment horizontal="right" indent="1"/>
    </xf>
    <xf numFmtId="2" fontId="8" fillId="14" borderId="0" xfId="0" applyNumberFormat="1" applyFont="1" applyFill="1" applyAlignment="1">
      <alignment horizontal="right" indent="1"/>
    </xf>
    <xf numFmtId="170" fontId="8" fillId="14" borderId="0" xfId="61" applyNumberFormat="1" applyFont="1" applyFill="1" applyAlignment="1">
      <alignment horizontal="right" indent="1"/>
    </xf>
    <xf numFmtId="0" fontId="8" fillId="14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22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>
      <alignment horizontal="right"/>
    </xf>
    <xf numFmtId="17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2" fillId="4" borderId="0" xfId="0" applyFont="1" applyFill="1" applyAlignment="1">
      <alignment/>
    </xf>
    <xf numFmtId="0" fontId="16" fillId="18" borderId="5" xfId="0" applyFont="1" applyFill="1" applyBorder="1" applyAlignment="1" applyProtection="1">
      <alignment horizontal="left"/>
      <protection locked="0"/>
    </xf>
    <xf numFmtId="9" fontId="16" fillId="18" borderId="5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19" borderId="13" xfId="0" applyFont="1" applyFill="1" applyBorder="1" applyAlignment="1" applyProtection="1">
      <alignment horizontal="left"/>
      <protection locked="0"/>
    </xf>
    <xf numFmtId="7" fontId="17" fillId="19" borderId="13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2" borderId="0" xfId="0" applyNumberFormat="1" applyFont="1" applyFill="1" applyAlignment="1">
      <alignment horizontal="right"/>
    </xf>
    <xf numFmtId="169" fontId="24" fillId="0" borderId="0" xfId="0" applyNumberFormat="1" applyFont="1" applyAlignment="1">
      <alignment horizontal="right"/>
    </xf>
    <xf numFmtId="169" fontId="24" fillId="0" borderId="0" xfId="0" applyNumberFormat="1" applyFont="1" applyFill="1" applyAlignment="1">
      <alignment horizontal="right"/>
    </xf>
    <xf numFmtId="169" fontId="24" fillId="2" borderId="0" xfId="0" applyNumberFormat="1" applyFont="1" applyFill="1" applyAlignment="1">
      <alignment horizontal="right"/>
    </xf>
    <xf numFmtId="7" fontId="22" fillId="19" borderId="13" xfId="0" applyNumberFormat="1" applyFont="1" applyFill="1" applyBorder="1" applyAlignment="1" applyProtection="1">
      <alignment/>
      <protection/>
    </xf>
    <xf numFmtId="166" fontId="24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184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8" fontId="2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 horizontal="center"/>
    </xf>
    <xf numFmtId="169" fontId="13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14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2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8"/>
          <c:w val="0.909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Sheet'!$X$4:$X$48</c:f>
              <c:numCache>
                <c:ptCount val="45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0.43773408239700373</c:v>
                </c:pt>
              </c:numCache>
            </c:numRef>
          </c:val>
        </c:ser>
        <c:axId val="15633944"/>
        <c:axId val="6487769"/>
      </c:barChart>
      <c:catAx>
        <c:axId val="15633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769"/>
        <c:crosses val="autoZero"/>
        <c:auto val="1"/>
        <c:lblOffset val="100"/>
        <c:tickLblSkip val="2"/>
        <c:noMultiLvlLbl val="0"/>
      </c:catAx>
      <c:valAx>
        <c:axId val="6487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33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375"/>
          <c:w val="0.909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Sheet'!$Y$4:$Y$48</c:f>
              <c:numCache>
                <c:ptCount val="45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4.6</c:v>
                </c:pt>
              </c:numCache>
            </c:numRef>
          </c:val>
          <c:smooth val="0"/>
        </c:ser>
        <c:marker val="1"/>
        <c:axId val="28494450"/>
        <c:axId val="55123459"/>
      </c:lineChart>
      <c:catAx>
        <c:axId val="28494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23459"/>
        <c:crosses val="autoZero"/>
        <c:auto val="0"/>
        <c:lblOffset val="100"/>
        <c:tickLblSkip val="2"/>
        <c:tickMarkSkip val="2"/>
        <c:noMultiLvlLbl val="0"/>
      </c:catAx>
      <c:valAx>
        <c:axId val="55123459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4944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275"/>
          <c:w val="0.88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Sheet'!$X$4:$X$48</c:f>
              <c:numCache>
                <c:ptCount val="45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0.43773408239700373</c:v>
                </c:pt>
              </c:numCache>
            </c:numRef>
          </c:val>
        </c:ser>
        <c:axId val="26349084"/>
        <c:axId val="35815165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Sheet'!$Y$4:$Y$48</c:f>
              <c:numCache>
                <c:ptCount val="45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4.6</c:v>
                </c:pt>
              </c:numCache>
            </c:numRef>
          </c:val>
          <c:smooth val="0"/>
        </c:ser>
        <c:axId val="53901030"/>
        <c:axId val="15347223"/>
      </c:lineChart>
      <c:catAx>
        <c:axId val="2634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15165"/>
        <c:crosses val="autoZero"/>
        <c:auto val="0"/>
        <c:lblOffset val="100"/>
        <c:tickLblSkip val="2"/>
        <c:tickMarkSkip val="2"/>
        <c:noMultiLvlLbl val="0"/>
      </c:catAx>
      <c:valAx>
        <c:axId val="3581516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7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49084"/>
        <c:crossesAt val="1"/>
        <c:crossBetween val="between"/>
        <c:dispUnits/>
        <c:minorUnit val="0.05"/>
      </c:valAx>
      <c:catAx>
        <c:axId val="53901030"/>
        <c:scaling>
          <c:orientation val="minMax"/>
        </c:scaling>
        <c:axPos val="b"/>
        <c:delete val="1"/>
        <c:majorTickMark val="out"/>
        <c:minorTickMark val="none"/>
        <c:tickLblPos val="none"/>
        <c:crossAx val="15347223"/>
        <c:crosses val="autoZero"/>
        <c:auto val="0"/>
        <c:lblOffset val="100"/>
        <c:tickLblSkip val="1"/>
        <c:noMultiLvlLbl val="0"/>
      </c:catAx>
      <c:valAx>
        <c:axId val="15347223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01030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38"/>
          <c:w val="0.256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4925"/>
          <c:w val="0.88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Sheet'!$G$4:$G$48</c:f>
              <c:numCache>
                <c:ptCount val="45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</c:numCache>
            </c:numRef>
          </c:val>
        </c:ser>
        <c:axId val="3907280"/>
        <c:axId val="35165521"/>
      </c:barChart>
      <c:catAx>
        <c:axId val="390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65521"/>
        <c:crosses val="autoZero"/>
        <c:auto val="0"/>
        <c:lblOffset val="100"/>
        <c:tickLblSkip val="2"/>
        <c:tickMarkSkip val="2"/>
        <c:noMultiLvlLbl val="0"/>
      </c:catAx>
      <c:valAx>
        <c:axId val="35165521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2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025"/>
          <c:w val="0.88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Sheet'!$N$4:$N$48</c:f>
              <c:numCache>
                <c:ptCount val="45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1167</c:v>
                </c:pt>
                <c:pt idx="44">
                  <c:v>1136</c:v>
                </c:pt>
              </c:numCache>
            </c:numRef>
          </c:val>
        </c:ser>
        <c:axId val="58389922"/>
        <c:axId val="55747251"/>
      </c:barChart>
      <c:catAx>
        <c:axId val="58389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7251"/>
        <c:crosses val="autoZero"/>
        <c:auto val="1"/>
        <c:lblOffset val="100"/>
        <c:tickLblSkip val="2"/>
        <c:noMultiLvlLbl val="0"/>
      </c:catAx>
      <c:valAx>
        <c:axId val="55747251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89922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675"/>
          <c:w val="0.907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Sheet'!$M$4:$M$48</c:f>
              <c:numCache>
                <c:ptCount val="45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156</c:v>
                </c:pt>
                <c:pt idx="44">
                  <c:v>120</c:v>
                </c:pt>
              </c:numCache>
            </c:numRef>
          </c:val>
        </c:ser>
        <c:axId val="31963212"/>
        <c:axId val="19233453"/>
      </c:barChart>
      <c:catAx>
        <c:axId val="31963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233453"/>
        <c:crosses val="autoZero"/>
        <c:auto val="1"/>
        <c:lblOffset val="100"/>
        <c:tickLblSkip val="2"/>
        <c:noMultiLvlLbl val="0"/>
      </c:catAx>
      <c:valAx>
        <c:axId val="192334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963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5475"/>
          <c:w val="0.899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Sheet'!$L$4:$L$48</c:f>
              <c:numCache>
                <c:ptCount val="45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950</c:v>
                </c:pt>
              </c:numCache>
            </c:numRef>
          </c:val>
        </c:ser>
        <c:axId val="38883350"/>
        <c:axId val="14405831"/>
      </c:barChart>
      <c:catAx>
        <c:axId val="3888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405831"/>
        <c:crosses val="autoZero"/>
        <c:auto val="1"/>
        <c:lblOffset val="100"/>
        <c:tickLblSkip val="2"/>
        <c:noMultiLvlLbl val="0"/>
      </c:catAx>
      <c:valAx>
        <c:axId val="14405831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883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25"/>
          <c:w val="0.9037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Sheet'!$E$4:$E$48</c:f>
              <c:numCache>
                <c:ptCount val="45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23.3</c:v>
                </c:pt>
              </c:numCache>
            </c:numRef>
          </c:val>
          <c:smooth val="0"/>
        </c:ser>
        <c:marker val="1"/>
        <c:axId val="62543616"/>
        <c:axId val="26021633"/>
      </c:lineChart>
      <c:catAx>
        <c:axId val="62543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021633"/>
        <c:crosses val="autoZero"/>
        <c:auto val="0"/>
        <c:lblOffset val="100"/>
        <c:tickLblSkip val="2"/>
        <c:tickMarkSkip val="2"/>
        <c:noMultiLvlLbl val="0"/>
      </c:catAx>
      <c:valAx>
        <c:axId val="2602163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543616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5825"/>
          <c:w val="0.872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Sheet'!$F$4:$F$48</c:f>
              <c:numCache>
                <c:ptCount val="45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46.3</c:v>
                </c:pt>
              </c:numCache>
            </c:numRef>
          </c:val>
        </c:ser>
        <c:axId val="32868106"/>
        <c:axId val="27377499"/>
      </c:barChart>
      <c:catAx>
        <c:axId val="3286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77499"/>
        <c:crosses val="autoZero"/>
        <c:auto val="0"/>
        <c:lblOffset val="100"/>
        <c:tickLblSkip val="2"/>
        <c:tickMarkSkip val="2"/>
        <c:noMultiLvlLbl val="0"/>
      </c:catAx>
      <c:valAx>
        <c:axId val="27377499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68106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8"/>
          <c:w val="0.860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Sheet'!$C$4:$C$48</c:f>
              <c:numCache>
                <c:ptCount val="45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</c:v>
                </c:pt>
              </c:numCache>
            </c:numRef>
          </c:val>
          <c:smooth val="0"/>
        </c:ser>
        <c:marker val="1"/>
        <c:axId val="45070900"/>
        <c:axId val="2984917"/>
      </c:lineChart>
      <c:catAx>
        <c:axId val="4507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4917"/>
        <c:crosses val="autoZero"/>
        <c:auto val="0"/>
        <c:lblOffset val="100"/>
        <c:tickLblSkip val="2"/>
        <c:tickMarkSkip val="2"/>
        <c:noMultiLvlLbl val="0"/>
      </c:catAx>
      <c:valAx>
        <c:axId val="2984917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709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52"/>
          <c:w val="0.900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Sheet'!$J$4:$J$48</c:f>
              <c:numCache>
                <c:ptCount val="45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3071</c:v>
                </c:pt>
              </c:numCache>
            </c:numRef>
          </c:val>
        </c:ser>
        <c:axId val="26864254"/>
        <c:axId val="40451695"/>
      </c:barChart>
      <c:catAx>
        <c:axId val="2686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695"/>
        <c:crosses val="autoZero"/>
        <c:auto val="0"/>
        <c:lblOffset val="100"/>
        <c:tickLblSkip val="2"/>
        <c:tickMarkSkip val="2"/>
        <c:noMultiLvlLbl val="0"/>
      </c:catAx>
      <c:valAx>
        <c:axId val="40451695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42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52"/>
          <c:w val="0.878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Sheet'!$Q$4:$Q$48</c:f>
              <c:numCache>
                <c:ptCount val="45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1055</c:v>
                </c:pt>
                <c:pt idx="44">
                  <c:v>1000</c:v>
                </c:pt>
              </c:numCache>
            </c:numRef>
          </c:val>
        </c:ser>
        <c:axId val="28520936"/>
        <c:axId val="55361833"/>
      </c:barChart>
      <c:catAx>
        <c:axId val="2852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361833"/>
        <c:crosses val="autoZero"/>
        <c:auto val="0"/>
        <c:lblOffset val="100"/>
        <c:tickLblSkip val="2"/>
        <c:tickMarkSkip val="2"/>
        <c:noMultiLvlLbl val="0"/>
      </c:catAx>
      <c:valAx>
        <c:axId val="5536183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09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0.2605</cdr:y>
    </cdr:from>
    <cdr:to>
      <cdr:x>0.97575</cdr:x>
      <cdr:y>0.404</cdr:y>
    </cdr:to>
    <cdr:sp>
      <cdr:nvSpPr>
        <cdr:cNvPr id="1" name="Text Box 2"/>
        <cdr:cNvSpPr txBox="1">
          <a:spLocks noChangeArrowheads="1"/>
        </cdr:cNvSpPr>
      </cdr:nvSpPr>
      <cdr:spPr>
        <a:xfrm>
          <a:off x="2876550" y="876300"/>
          <a:ext cx="187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 using USDA planted acreage estimate of 46.0 m. acres</a:t>
          </a:r>
        </a:p>
      </cdr:txBody>
    </cdr:sp>
  </cdr:relSizeAnchor>
  <cdr:relSizeAnchor xmlns:cdr="http://schemas.openxmlformats.org/drawingml/2006/chartDrawing">
    <cdr:from>
      <cdr:x>0.67675</cdr:x>
      <cdr:y>0.9025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716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0.93625</cdr:x>
      <cdr:y>0.3715</cdr:y>
    </cdr:from>
    <cdr:to>
      <cdr:x>0.95925</cdr:x>
      <cdr:y>0.4915</cdr:y>
    </cdr:to>
    <cdr:sp>
      <cdr:nvSpPr>
        <cdr:cNvPr id="3" name="Line 5"/>
        <cdr:cNvSpPr>
          <a:spLocks/>
        </cdr:cNvSpPr>
      </cdr:nvSpPr>
      <cdr:spPr>
        <a:xfrm>
          <a:off x="4562475" y="1257300"/>
          <a:ext cx="11430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0.9045</cdr:y>
    </cdr:from>
    <cdr:to>
      <cdr:x>0.385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067050"/>
          <a:ext cx="1876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93013b3-d826-4465-98fa-a19bb3524e38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0.0935</cdr:y>
    </cdr:from>
    <cdr:to>
      <cdr:x>0.8535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171700" y="314325"/>
          <a:ext cx="1981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based on USDA yield estimate of 46.3
 bu/A</a:t>
          </a:r>
        </a:p>
      </cdr:txBody>
    </cdr:sp>
  </cdr:relSizeAnchor>
  <cdr:relSizeAnchor xmlns:cdr="http://schemas.openxmlformats.org/drawingml/2006/chartDrawing">
    <cdr:from>
      <cdr:x>0.67425</cdr:x>
      <cdr:y>0.909</cdr:y>
    </cdr:from>
    <cdr:to>
      <cdr:x>0.9915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76575"/>
          <a:ext cx="1543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0.824</cdr:x>
      <cdr:y>0.12575</cdr:y>
    </cdr:from>
    <cdr:to>
      <cdr:x>0.95925</cdr:x>
      <cdr:y>0.268</cdr:y>
    </cdr:to>
    <cdr:sp>
      <cdr:nvSpPr>
        <cdr:cNvPr id="3" name="Line 5"/>
        <cdr:cNvSpPr>
          <a:spLocks/>
        </cdr:cNvSpPr>
      </cdr:nvSpPr>
      <cdr:spPr>
        <a:xfrm>
          <a:off x="4010025" y="419100"/>
          <a:ext cx="657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0.91475</cdr:y>
    </cdr:from>
    <cdr:to>
      <cdr:x>0.7135</cdr:x>
      <cdr:y>1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0" y="3095625"/>
          <a:ext cx="3476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7f08e51-c350-4f1c-bb25-621ce86e87d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 &amp; K-State Ag. Econ. Dept.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0.39275</cdr:y>
    </cdr:from>
    <cdr:to>
      <cdr:x>0.753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814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0.87875</cdr:y>
    </cdr:from>
    <cdr:to>
      <cdr:x>0.999</cdr:x>
      <cdr:y>0.99425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3305175" y="2971800"/>
          <a:ext cx="15621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0.929</cdr:y>
    </cdr:from>
    <cdr:to>
      <cdr:x>0.709</cdr:x>
      <cdr:y>0.99225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143250"/>
          <a:ext cx="3467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3f8760e-8535-4aea-89cb-8214d7c56de7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USDA Estimate of 46.0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0.12475</cdr:y>
    </cdr:from>
    <cdr:to>
      <cdr:x>0.94825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571750" y="419100"/>
          <a:ext cx="20383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46.3 bu/A and USDA estimated 46.0 m. planted acres</a:t>
          </a:r>
        </a:p>
      </cdr:txBody>
    </cdr:sp>
  </cdr:relSizeAnchor>
  <cdr:relSizeAnchor xmlns:cdr="http://schemas.openxmlformats.org/drawingml/2006/chartDrawing">
    <cdr:from>
      <cdr:x>0.67775</cdr:x>
      <cdr:y>0.904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0.933</cdr:x>
      <cdr:y>0.2155</cdr:y>
    </cdr:from>
    <cdr:to>
      <cdr:x>0.95925</cdr:x>
      <cdr:y>0.37675</cdr:y>
    </cdr:to>
    <cdr:sp>
      <cdr:nvSpPr>
        <cdr:cNvPr id="3" name="Line 5"/>
        <cdr:cNvSpPr>
          <a:spLocks/>
        </cdr:cNvSpPr>
      </cdr:nvSpPr>
      <cdr:spPr>
        <a:xfrm>
          <a:off x="4533900" y="723900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0.93475</cdr:y>
    </cdr:from>
    <cdr:to>
      <cdr:x>0.71825</cdr:x>
      <cdr:y>0.99775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171825"/>
          <a:ext cx="3495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84c9db9-7949-4d5a-bd3b-ad4c5b6ce8c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0.12075</cdr:y>
    </cdr:from>
    <cdr:to>
      <cdr:x>0.94675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09950" y="400050"/>
          <a:ext cx="1200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0.6745</cdr:x>
      <cdr:y>0.89675</cdr:y>
    </cdr:from>
    <cdr:to>
      <cdr:x>0.99775</cdr:x>
      <cdr:y>0.9965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38475"/>
          <a:ext cx="15811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0.90975</cdr:x>
      <cdr:y>0.19575</cdr:y>
    </cdr:from>
    <cdr:to>
      <cdr:x>0.94675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80975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0.91125</cdr:y>
    </cdr:from>
    <cdr:to>
      <cdr:x>0.71475</cdr:x>
      <cdr:y>0.99475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086100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a7791ab-e7b1-4fe4-8c30-f4d1a437752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 &amp; K-State Ag. Econ. Dept.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0.2885</cdr:y>
    </cdr:from>
    <cdr:to>
      <cdr:x>0.77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0.9975</cdr:x>
      <cdr:y>0.995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28950"/>
          <a:ext cx="1562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0.91225</cdr:y>
    </cdr:from>
    <cdr:to>
      <cdr:x>0.711</cdr:x>
      <cdr:y>0.995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086100"/>
          <a:ext cx="3476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9d9eb89-eeab-4c39-843d-fbd335e2141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 &amp; K-State Ag. Econ. Dept.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</a:t>
          </a:r>
        </a:p>
      </xdr:txBody>
    </xdr:sp>
    <xdr:clientData fLocksWithSheet="0" fPrintsWithSheet="0"/>
  </xdr:twoCellAnchor>
  <xdr:twoCellAnchor>
    <xdr:from>
      <xdr:col>7</xdr:col>
      <xdr:colOff>276225</xdr:colOff>
      <xdr:row>3</xdr:row>
      <xdr:rowOff>104775</xdr:rowOff>
    </xdr:from>
    <xdr:to>
      <xdr:col>7</xdr:col>
      <xdr:colOff>361950</xdr:colOff>
      <xdr:row>10</xdr:row>
      <xdr:rowOff>57150</xdr:rowOff>
    </xdr:to>
    <xdr:sp>
      <xdr:nvSpPr>
        <xdr:cNvPr id="3" name="Line 5"/>
        <xdr:cNvSpPr>
          <a:spLocks/>
        </xdr:cNvSpPr>
      </xdr:nvSpPr>
      <xdr:spPr>
        <a:xfrm>
          <a:off x="4543425" y="590550"/>
          <a:ext cx="85725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0.2085</cdr:y>
    </cdr:from>
    <cdr:to>
      <cdr:x>0.87275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7048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0.891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867150" y="3028950"/>
          <a:ext cx="1657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0.94625</cdr:y>
    </cdr:from>
    <cdr:to>
      <cdr:x>0.75025</cdr:x>
      <cdr:y>0.998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209925"/>
          <a:ext cx="412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aac4b32-5e02-439b-b927-94550cb4af3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 &amp; K-State Ag. Econ. Dept.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0.89275</cdr:y>
    </cdr:from>
    <cdr:to>
      <cdr:x>0.99775</cdr:x>
      <cdr:y>0.99625</cdr:y>
    </cdr:to>
    <cdr:sp>
      <cdr:nvSpPr>
        <cdr:cNvPr id="1" name="Text Box 4"/>
        <cdr:cNvSpPr txBox="1">
          <a:spLocks noChangeArrowheads="1"/>
        </cdr:cNvSpPr>
      </cdr:nvSpPr>
      <cdr:spPr>
        <a:xfrm>
          <a:off x="3228975" y="3028950"/>
          <a:ext cx="1638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0.9525</cdr:x>
      <cdr:y>0.20125</cdr:y>
    </cdr:from>
    <cdr:to>
      <cdr:x>0.96175</cdr:x>
      <cdr:y>0.4715</cdr:y>
    </cdr:to>
    <cdr:sp>
      <cdr:nvSpPr>
        <cdr:cNvPr id="2" name="Line 5"/>
        <cdr:cNvSpPr>
          <a:spLocks/>
        </cdr:cNvSpPr>
      </cdr:nvSpPr>
      <cdr:spPr>
        <a:xfrm>
          <a:off x="4638675" y="676275"/>
          <a:ext cx="476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0.943</cdr:y>
    </cdr:from>
    <cdr:to>
      <cdr:x>0.701</cdr:x>
      <cdr:y>0.99475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200400"/>
          <a:ext cx="3429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f8077c0-f298-4c2d-8e76-47ce8cde4228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</a:t>
          </a:fld>
        </a:p>
      </cdr:txBody>
    </cdr:sp>
  </cdr:relSizeAnchor>
  <cdr:relSizeAnchor xmlns:cdr="http://schemas.openxmlformats.org/drawingml/2006/chartDrawing">
    <cdr:from>
      <cdr:x>0.46525</cdr:x>
      <cdr:y>0.09375</cdr:y>
    </cdr:from>
    <cdr:to>
      <cdr:x>0.96175</cdr:x>
      <cdr:y>0.23275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66950" y="314325"/>
          <a:ext cx="24193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46.3 bu/A and USDA estimated 46.0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0.92025</cdr:y>
    </cdr:from>
    <cdr:to>
      <cdr:x>0.68075</cdr:x>
      <cdr:y>0.9215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3133725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0.94625</cdr:y>
    </cdr:from>
    <cdr:to>
      <cdr:x>0.72275</cdr:x>
      <cdr:y>0.99225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-9524" y="3219450"/>
          <a:ext cx="398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3c7a197-d86e-45f9-a456-af1d606bfbf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 &amp; K-State Ag. Econ. Dept.</a:t>
          </a:fld>
        </a:p>
      </cdr:txBody>
    </cdr:sp>
  </cdr:relSizeAnchor>
  <cdr:relSizeAnchor xmlns:cdr="http://schemas.openxmlformats.org/drawingml/2006/chartDrawing">
    <cdr:from>
      <cdr:x>0.716</cdr:x>
      <cdr:y>0.89925</cdr:y>
    </cdr:from>
    <cdr:to>
      <cdr:x>0.99875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24300" y="3057525"/>
          <a:ext cx="1552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276225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238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2017 estimate 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0.25</cdr:y>
    </cdr:from>
    <cdr:to>
      <cdr:x>0.97225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71900" y="847725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0.6735</cdr:x>
      <cdr:y>0.894</cdr:y>
    </cdr:from>
    <cdr:to>
      <cdr:x>0.99725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276600" y="3038475"/>
          <a:ext cx="15811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0.9435</cdr:x>
      <cdr:y>0.30425</cdr:y>
    </cdr:from>
    <cdr:to>
      <cdr:x>0.9715</cdr:x>
      <cdr:y>0.517</cdr:y>
    </cdr:to>
    <cdr:sp>
      <cdr:nvSpPr>
        <cdr:cNvPr id="3" name="Line 5"/>
        <cdr:cNvSpPr>
          <a:spLocks/>
        </cdr:cNvSpPr>
      </cdr:nvSpPr>
      <cdr:spPr>
        <a:xfrm>
          <a:off x="4600575" y="1028700"/>
          <a:ext cx="133350" cy="723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0.9145</cdr:y>
    </cdr:from>
    <cdr:to>
      <cdr:x>0.71225</cdr:x>
      <cdr:y>0.998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105150"/>
          <a:ext cx="3486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abe3104-61da-4479-bbdb-697854b733a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0.0825</cdr:y>
    </cdr:from>
    <cdr:to>
      <cdr:x>0.98475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2762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0.6615</cdr:x>
      <cdr:y>0.8995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3057525"/>
          <a:ext cx="1647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0.928</cdr:x>
      <cdr:y>0.1475</cdr:y>
    </cdr:from>
    <cdr:to>
      <cdr:x>0.961</cdr:x>
      <cdr:y>0.22325</cdr:y>
    </cdr:to>
    <cdr:sp>
      <cdr:nvSpPr>
        <cdr:cNvPr id="3" name="Line 5"/>
        <cdr:cNvSpPr>
          <a:spLocks/>
        </cdr:cNvSpPr>
      </cdr:nvSpPr>
      <cdr:spPr>
        <a:xfrm>
          <a:off x="4524375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5</xdr:col>
      <xdr:colOff>419100</xdr:colOff>
      <xdr:row>20</xdr:row>
      <xdr:rowOff>123825</xdr:rowOff>
    </xdr:to>
    <xdr:sp textlink="'Wheat Annual Balance Sheet'!B3">
      <xdr:nvSpPr>
        <xdr:cNvPr id="2" name="Text Box 1"/>
        <xdr:cNvSpPr txBox="1">
          <a:spLocks noChangeArrowheads="1"/>
        </xdr:cNvSpPr>
      </xdr:nvSpPr>
      <xdr:spPr>
        <a:xfrm>
          <a:off x="0" y="3171825"/>
          <a:ext cx="3467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6719852a-56a9-4e15-9c94-a14817c7c35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 &amp; K-State Ag. Econ. Dept.</a:t>
          </a:fld>
        </a:p>
      </xdr:txBody>
    </xdr:sp>
    <xdr:clientData fLocksWithSheet="0"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0.917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352800" y="3114675"/>
          <a:ext cx="1524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0.71575</cdr:x>
      <cdr:y>1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0" y="3114675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2fcf661-34f2-4811-b579-b7a588b01b4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11.9.17 &amp; K-State Ag. Econ. Dept.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B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49" width="9.140625" style="4" customWidth="1"/>
    <col min="50" max="50" width="4.7109375" style="4" customWidth="1"/>
    <col min="51" max="16384" width="9.7109375" style="4" customWidth="1"/>
  </cols>
  <sheetData>
    <row r="1" spans="2:24" ht="12.75">
      <c r="B1" s="82" t="s">
        <v>144</v>
      </c>
      <c r="C1" s="2"/>
      <c r="D1" s="2"/>
      <c r="X1" s="5"/>
    </row>
    <row r="2" spans="2:3" ht="12.75">
      <c r="B2" s="70" t="s">
        <v>145</v>
      </c>
      <c r="C2" s="70"/>
    </row>
    <row r="3" spans="2:49" ht="12.75">
      <c r="B3" s="15" t="str">
        <f>'Wheat Annual Balance Sheet'!B2&amp;" "&amp;"&amp; K-State Ag. Econ. Dept."</f>
        <v>Source:  USDA WASDE Report 11.9.17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 t="s">
        <v>130</v>
      </c>
      <c r="AU3" s="78"/>
      <c r="AV3" s="78"/>
      <c r="AW3" s="78"/>
    </row>
    <row r="4" spans="3:55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73" t="s">
        <v>133</v>
      </c>
      <c r="AV4" s="79" t="s">
        <v>131</v>
      </c>
      <c r="AW4" s="79" t="s">
        <v>132</v>
      </c>
      <c r="BA4" s="57" t="s">
        <v>134</v>
      </c>
      <c r="BB4" s="13">
        <f>COUNT(C8:AS8)</f>
        <v>43</v>
      </c>
      <c r="BC4" s="13">
        <f>COUNT(AJ8:AS8)</f>
        <v>10</v>
      </c>
    </row>
    <row r="5" spans="3:49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5">
        <v>17</v>
      </c>
      <c r="AV5" s="105">
        <v>17</v>
      </c>
      <c r="AW5" s="105">
        <v>17</v>
      </c>
    </row>
    <row r="6" spans="2:158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4" t="s">
        <v>143</v>
      </c>
      <c r="AV6" s="114" t="s">
        <v>143</v>
      </c>
      <c r="AW6" s="114" t="s">
        <v>143</v>
      </c>
      <c r="AY6" s="4" t="s">
        <v>136</v>
      </c>
      <c r="AZ6" s="13" t="s">
        <v>128</v>
      </c>
      <c r="BA6" s="13" t="s">
        <v>129</v>
      </c>
      <c r="BB6" s="13" t="s">
        <v>127</v>
      </c>
      <c r="BC6" s="13" t="s">
        <v>127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</row>
    <row r="7" spans="2:51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4"/>
      <c r="AV7" s="74"/>
      <c r="AW7" s="74"/>
      <c r="AY7" s="43"/>
    </row>
    <row r="8" spans="2:158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5">
        <v>46</v>
      </c>
      <c r="AV8" s="75">
        <f>AU8</f>
        <v>46</v>
      </c>
      <c r="AW8" s="75">
        <f>AV8</f>
        <v>46</v>
      </c>
      <c r="AY8" s="42"/>
      <c r="AZ8" s="72">
        <f aca="true" t="shared" si="0" ref="AZ8:AZ15">MIN(C8:AS8)</f>
        <v>53.6</v>
      </c>
      <c r="BA8" s="72">
        <f aca="true" t="shared" si="1" ref="BA8:BA15">MAX(C8:AS8)</f>
        <v>88.3</v>
      </c>
      <c r="BB8" s="71">
        <f aca="true" t="shared" si="2" ref="BB8:BB15">RANK(AS8,C8:AS8,0)</f>
        <v>41</v>
      </c>
      <c r="BC8" s="71">
        <f aca="true" t="shared" si="3" ref="BC8:BC15">RANK(AS8,AJ8:AS8,0)</f>
        <v>8</v>
      </c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</row>
    <row r="9" spans="2:158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5">
        <v>37.6</v>
      </c>
      <c r="AV9" s="75">
        <f>AU9</f>
        <v>37.6</v>
      </c>
      <c r="AW9" s="75">
        <f>AV9</f>
        <v>37.6</v>
      </c>
      <c r="AY9" s="42"/>
      <c r="AZ9" s="72">
        <f t="shared" si="0"/>
        <v>45.3</v>
      </c>
      <c r="BA9" s="72">
        <f t="shared" si="1"/>
        <v>80.6</v>
      </c>
      <c r="BB9" s="71">
        <f t="shared" si="2"/>
        <v>38</v>
      </c>
      <c r="BC9" s="71">
        <f t="shared" si="3"/>
        <v>6</v>
      </c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</row>
    <row r="10" spans="2:158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06">
        <v>46.3</v>
      </c>
      <c r="AV10" s="75">
        <f>MIN(AI10:AU10)</f>
        <v>38.71794871794872</v>
      </c>
      <c r="AW10" s="75">
        <f>MAX(AI10:AU10)</f>
        <v>52.7</v>
      </c>
      <c r="AY10" s="42"/>
      <c r="AZ10" s="72">
        <f t="shared" si="0"/>
        <v>27.247706422018346</v>
      </c>
      <c r="BA10" s="72">
        <f t="shared" si="1"/>
        <v>47.12</v>
      </c>
      <c r="BB10" s="71">
        <f t="shared" si="2"/>
        <v>9</v>
      </c>
      <c r="BC10" s="71">
        <f t="shared" si="3"/>
        <v>8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</row>
    <row r="11" spans="2:55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W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>AQ9/AQ8</f>
        <v>0.8060498220640568</v>
      </c>
      <c r="AR11" s="59">
        <f>AR9/AR8</f>
        <v>0.816549295774648</v>
      </c>
      <c r="AS11" s="59">
        <f>AS9/AS8</f>
        <v>0.86</v>
      </c>
      <c r="AT11" s="59">
        <f>AT9/AT8</f>
        <v>0.8762475049900199</v>
      </c>
      <c r="AU11" s="76">
        <f>AU9/AU8</f>
        <v>0.8173913043478261</v>
      </c>
      <c r="AV11" s="76">
        <f t="shared" si="6"/>
        <v>0.8173913043478261</v>
      </c>
      <c r="AW11" s="76">
        <f t="shared" si="6"/>
        <v>0.8173913043478261</v>
      </c>
      <c r="AY11" s="43"/>
      <c r="AZ11" s="72">
        <f t="shared" si="0"/>
        <v>0.7595356550580431</v>
      </c>
      <c r="BA11" s="72">
        <f t="shared" si="1"/>
        <v>0.9279038718291054</v>
      </c>
      <c r="BB11" s="71">
        <f t="shared" si="2"/>
        <v>21</v>
      </c>
      <c r="BC11" s="71">
        <f t="shared" si="3"/>
        <v>4</v>
      </c>
    </row>
    <row r="12" spans="2:158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7" ref="AM12:AW12">AM9*AM10</f>
        <v>2217.6648</v>
      </c>
      <c r="AN12" s="91">
        <f t="shared" si="7"/>
        <v>2206.58067</v>
      </c>
      <c r="AO12" s="61">
        <f t="shared" si="7"/>
        <v>1999.5741000000003</v>
      </c>
      <c r="AP12" s="61">
        <f>AP9*AP10</f>
        <v>2252.1986</v>
      </c>
      <c r="AQ12" s="61">
        <f>AQ9*AQ10</f>
        <v>2134.5359999999996</v>
      </c>
      <c r="AR12" s="61">
        <f>AR9*AR10</f>
        <v>2026.8060000000003</v>
      </c>
      <c r="AS12" s="61">
        <v>2062</v>
      </c>
      <c r="AT12" s="61">
        <v>2309</v>
      </c>
      <c r="AU12" s="77">
        <v>1741</v>
      </c>
      <c r="AV12" s="77">
        <f t="shared" si="7"/>
        <v>1455.794871794872</v>
      </c>
      <c r="AW12" s="77">
        <f t="shared" si="7"/>
        <v>1981.5200000000002</v>
      </c>
      <c r="AY12" s="42">
        <f>AS12/AS$12</f>
        <v>1</v>
      </c>
      <c r="AZ12" s="61">
        <f t="shared" si="0"/>
        <v>1606</v>
      </c>
      <c r="BA12" s="61">
        <f t="shared" si="1"/>
        <v>2785</v>
      </c>
      <c r="BB12" s="71">
        <f t="shared" si="2"/>
        <v>31</v>
      </c>
      <c r="BC12" s="71">
        <f t="shared" si="3"/>
        <v>7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</row>
    <row r="13" spans="2:158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2">
        <v>1181</v>
      </c>
      <c r="AV13" s="107">
        <f>AU13</f>
        <v>1181</v>
      </c>
      <c r="AW13" s="107">
        <f>AV13</f>
        <v>1181</v>
      </c>
      <c r="AY13" s="42">
        <f>AS13/AS$12</f>
        <v>0.3646944713870029</v>
      </c>
      <c r="AZ13" s="61">
        <f t="shared" si="0"/>
        <v>306</v>
      </c>
      <c r="BA13" s="61">
        <f t="shared" si="1"/>
        <v>1905</v>
      </c>
      <c r="BB13" s="71">
        <f t="shared" si="2"/>
        <v>20</v>
      </c>
      <c r="BC13" s="71">
        <f t="shared" si="3"/>
        <v>3</v>
      </c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</row>
    <row r="14" spans="2:158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2">
        <v>150</v>
      </c>
      <c r="AV14" s="107">
        <f>AU14</f>
        <v>150</v>
      </c>
      <c r="AW14" s="107">
        <f>AV14</f>
        <v>150</v>
      </c>
      <c r="AY14" s="42">
        <f>AS14/AS$12</f>
        <v>0.0548011639185257</v>
      </c>
      <c r="AZ14" s="61">
        <f t="shared" si="0"/>
        <v>2</v>
      </c>
      <c r="BA14" s="61">
        <f t="shared" si="1"/>
        <v>174</v>
      </c>
      <c r="BB14" s="71">
        <f t="shared" si="2"/>
        <v>7</v>
      </c>
      <c r="BC14" s="71">
        <f t="shared" si="3"/>
        <v>7</v>
      </c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</row>
    <row r="15" spans="2:158" ht="12.75">
      <c r="B15" s="18" t="s">
        <v>33</v>
      </c>
      <c r="C15" s="60">
        <f>SUM(C12:C14)</f>
        <v>2311</v>
      </c>
      <c r="D15" s="60">
        <f aca="true" t="shared" si="8" ref="D15:AM15">SUM(D12:D14)</f>
        <v>2125</v>
      </c>
      <c r="E15" s="60">
        <f t="shared" si="8"/>
        <v>2564</v>
      </c>
      <c r="F15" s="60">
        <f t="shared" si="8"/>
        <v>2818</v>
      </c>
      <c r="G15" s="60">
        <f t="shared" si="8"/>
        <v>3161</v>
      </c>
      <c r="H15" s="60">
        <f t="shared" si="8"/>
        <v>2956</v>
      </c>
      <c r="I15" s="60">
        <f t="shared" si="8"/>
        <v>3060</v>
      </c>
      <c r="J15" s="60">
        <f t="shared" si="8"/>
        <v>3286</v>
      </c>
      <c r="K15" s="60">
        <f t="shared" si="8"/>
        <v>3777</v>
      </c>
      <c r="L15" s="60">
        <f t="shared" si="8"/>
        <v>3931</v>
      </c>
      <c r="M15" s="60">
        <f t="shared" si="8"/>
        <v>3939</v>
      </c>
      <c r="N15" s="60">
        <f t="shared" si="8"/>
        <v>4003</v>
      </c>
      <c r="O15" s="60">
        <f t="shared" si="8"/>
        <v>3865</v>
      </c>
      <c r="P15" s="60">
        <f t="shared" si="8"/>
        <v>4016.57</v>
      </c>
      <c r="Q15" s="60">
        <f t="shared" si="8"/>
        <v>3944.685</v>
      </c>
      <c r="R15" s="60">
        <f t="shared" si="8"/>
        <v>3096.201</v>
      </c>
      <c r="S15" s="60">
        <f t="shared" si="8"/>
        <v>2760.618</v>
      </c>
      <c r="T15" s="60">
        <f t="shared" si="8"/>
        <v>3302.7000000000003</v>
      </c>
      <c r="U15" s="60">
        <f t="shared" si="8"/>
        <v>2888.8999999999996</v>
      </c>
      <c r="V15" s="60">
        <f t="shared" si="8"/>
        <v>3011.8</v>
      </c>
      <c r="W15" s="60">
        <f t="shared" si="8"/>
        <v>3035.9000000000005</v>
      </c>
      <c r="X15" s="60">
        <f t="shared" si="8"/>
        <v>2980.9100000000003</v>
      </c>
      <c r="Y15" s="60">
        <f t="shared" si="8"/>
        <v>2757.208</v>
      </c>
      <c r="Z15" s="60">
        <f t="shared" si="8"/>
        <v>2745.388</v>
      </c>
      <c r="AA15" s="60">
        <f t="shared" si="8"/>
        <v>3019.966</v>
      </c>
      <c r="AB15" s="60">
        <f t="shared" si="8"/>
        <v>3372.4</v>
      </c>
      <c r="AC15" s="60">
        <f t="shared" si="8"/>
        <v>3338.634</v>
      </c>
      <c r="AD15" s="60">
        <f t="shared" si="8"/>
        <v>3271.1939999999995</v>
      </c>
      <c r="AE15" s="60">
        <f t="shared" si="8"/>
        <v>2931</v>
      </c>
      <c r="AF15" s="60">
        <f t="shared" si="8"/>
        <v>2460.6169999999997</v>
      </c>
      <c r="AG15" s="60">
        <f t="shared" si="8"/>
        <v>2899</v>
      </c>
      <c r="AH15" s="60">
        <f t="shared" si="8"/>
        <v>2775</v>
      </c>
      <c r="AI15" s="60">
        <f t="shared" si="8"/>
        <v>2727</v>
      </c>
      <c r="AJ15" s="60">
        <f t="shared" si="8"/>
        <v>2505</v>
      </c>
      <c r="AK15" s="60">
        <f t="shared" si="8"/>
        <v>2634.5</v>
      </c>
      <c r="AL15" s="60">
        <f t="shared" si="8"/>
        <v>2932</v>
      </c>
      <c r="AM15" s="60">
        <f t="shared" si="8"/>
        <v>2993.6648</v>
      </c>
      <c r="AN15" s="61">
        <f aca="true" t="shared" si="9" ref="AN15:AW15">SUM(AN12:AN14)</f>
        <v>3279.24547</v>
      </c>
      <c r="AO15" s="61">
        <f t="shared" si="9"/>
        <v>2973.5741000000003</v>
      </c>
      <c r="AP15" s="61">
        <f t="shared" si="9"/>
        <v>3117.7727000000004</v>
      </c>
      <c r="AQ15" s="61">
        <f t="shared" si="9"/>
        <v>3026.3087</v>
      </c>
      <c r="AR15" s="61">
        <f t="shared" si="9"/>
        <v>2768.1147</v>
      </c>
      <c r="AS15" s="61">
        <f t="shared" si="9"/>
        <v>2927</v>
      </c>
      <c r="AT15" s="61">
        <v>3402</v>
      </c>
      <c r="AU15" s="77">
        <v>3071</v>
      </c>
      <c r="AV15" s="77">
        <f t="shared" si="9"/>
        <v>2786.794871794872</v>
      </c>
      <c r="AW15" s="77">
        <f t="shared" si="9"/>
        <v>3312.5200000000004</v>
      </c>
      <c r="AY15" s="42">
        <f>AS15/AS$12</f>
        <v>1.4194956353055286</v>
      </c>
      <c r="AZ15" s="61">
        <f t="shared" si="0"/>
        <v>2125</v>
      </c>
      <c r="BA15" s="61">
        <f t="shared" si="1"/>
        <v>4016.57</v>
      </c>
      <c r="BB15" s="71">
        <f t="shared" si="2"/>
        <v>28</v>
      </c>
      <c r="BC15" s="71">
        <f t="shared" si="3"/>
        <v>7</v>
      </c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</row>
    <row r="16" spans="2:158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77"/>
      <c r="AV16" s="77"/>
      <c r="AW16" s="77"/>
      <c r="AY16" s="43"/>
      <c r="AZ16" s="61"/>
      <c r="BA16" s="61"/>
      <c r="BB16" s="71"/>
      <c r="BC16" s="71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</row>
    <row r="17" spans="2:158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2">
        <v>66</v>
      </c>
      <c r="AV17" s="107">
        <f aca="true" t="shared" si="10" ref="AV17:AW19">AU17</f>
        <v>66</v>
      </c>
      <c r="AW17" s="107">
        <f t="shared" si="10"/>
        <v>66</v>
      </c>
      <c r="AY17" s="42">
        <f>AS17/AS$12</f>
        <v>0.03249272550921436</v>
      </c>
      <c r="AZ17" s="61">
        <f>MIN(C17:AS17)</f>
        <v>67</v>
      </c>
      <c r="BA17" s="61">
        <f>MAX(C17:AS17)</f>
        <v>113</v>
      </c>
      <c r="BB17" s="71">
        <f>RANK(AS17,C17:AS17,0)</f>
        <v>43</v>
      </c>
      <c r="BC17" s="71">
        <f>RANK(AS17,AJ17:AS17,0)</f>
        <v>10</v>
      </c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</row>
    <row r="18" spans="2:158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2">
        <v>950</v>
      </c>
      <c r="AV18" s="107">
        <f t="shared" si="10"/>
        <v>950</v>
      </c>
      <c r="AW18" s="107">
        <f t="shared" si="10"/>
        <v>950</v>
      </c>
      <c r="AY18" s="42">
        <f>AS18/AS$12</f>
        <v>0.46411251212415133</v>
      </c>
      <c r="AZ18" s="61">
        <f>MIN(C18:AS18)</f>
        <v>544</v>
      </c>
      <c r="BA18" s="61">
        <f>MAX(C18:AS18)</f>
        <v>958</v>
      </c>
      <c r="BB18" s="71">
        <f>RANK(AS18,C18:AS18,0)</f>
        <v>3</v>
      </c>
      <c r="BC18" s="71">
        <f>RANK(AS18,AJ18:AS18,0)</f>
        <v>2</v>
      </c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</row>
    <row r="19" spans="2:158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156</v>
      </c>
      <c r="AU19" s="92">
        <v>120</v>
      </c>
      <c r="AV19" s="107">
        <f t="shared" si="10"/>
        <v>120</v>
      </c>
      <c r="AW19" s="107">
        <f t="shared" si="10"/>
        <v>120</v>
      </c>
      <c r="AY19" s="42">
        <f>AS19/AS$12</f>
        <v>0.07225994180407372</v>
      </c>
      <c r="AZ19" s="61">
        <f>MIN(C19:AS19)</f>
        <v>30</v>
      </c>
      <c r="BA19" s="61">
        <f>MAX(C19:AS19)</f>
        <v>482.4</v>
      </c>
      <c r="BB19" s="71">
        <f>RANK(AS19,C19:AS19,0)</f>
        <v>29</v>
      </c>
      <c r="BC19" s="71">
        <f>RANK(AS19,AJ19:AS19,0)</f>
        <v>5</v>
      </c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</row>
    <row r="20" spans="2:158" ht="12.75">
      <c r="B20" s="18" t="s">
        <v>37</v>
      </c>
      <c r="C20" s="60">
        <f aca="true" t="shared" si="11" ref="C20:Z20">SUM(C17:C19)</f>
        <v>753</v>
      </c>
      <c r="D20" s="60">
        <f t="shared" si="11"/>
        <v>672</v>
      </c>
      <c r="E20" s="60">
        <f t="shared" si="11"/>
        <v>726</v>
      </c>
      <c r="F20" s="60">
        <f t="shared" si="11"/>
        <v>754</v>
      </c>
      <c r="G20" s="60">
        <f t="shared" si="11"/>
        <v>860</v>
      </c>
      <c r="H20" s="60">
        <f t="shared" si="11"/>
        <v>837</v>
      </c>
      <c r="I20" s="60">
        <f t="shared" si="11"/>
        <v>783</v>
      </c>
      <c r="J20" s="60">
        <f t="shared" si="11"/>
        <v>783</v>
      </c>
      <c r="K20" s="60">
        <f t="shared" si="11"/>
        <v>847</v>
      </c>
      <c r="L20" s="60">
        <f t="shared" si="11"/>
        <v>908</v>
      </c>
      <c r="M20" s="60">
        <f t="shared" si="11"/>
        <v>1113</v>
      </c>
      <c r="N20" s="60">
        <f t="shared" si="11"/>
        <v>1158</v>
      </c>
      <c r="O20" s="60">
        <f t="shared" si="11"/>
        <v>1051</v>
      </c>
      <c r="P20" s="60">
        <f t="shared" si="11"/>
        <v>1197</v>
      </c>
      <c r="Q20" s="60">
        <f t="shared" si="11"/>
        <v>1096</v>
      </c>
      <c r="R20" s="60">
        <f t="shared" si="11"/>
        <v>982</v>
      </c>
      <c r="S20" s="60">
        <f t="shared" si="11"/>
        <v>993</v>
      </c>
      <c r="T20" s="60">
        <f t="shared" si="11"/>
        <v>1365.1</v>
      </c>
      <c r="U20" s="60">
        <f t="shared" si="11"/>
        <v>1131.7</v>
      </c>
      <c r="V20" s="60">
        <f t="shared" si="11"/>
        <v>1127.5</v>
      </c>
      <c r="W20" s="60">
        <f t="shared" si="11"/>
        <v>1239.7</v>
      </c>
      <c r="X20" s="60">
        <f t="shared" si="11"/>
        <v>1287.4</v>
      </c>
      <c r="Y20" s="60">
        <f t="shared" si="11"/>
        <v>1140</v>
      </c>
      <c r="Z20" s="60">
        <f t="shared" si="11"/>
        <v>1300.5</v>
      </c>
      <c r="AA20" s="60">
        <f aca="true" t="shared" si="12" ref="AA20:AF20">SUM(AA17:AA19)</f>
        <v>1258</v>
      </c>
      <c r="AB20" s="60">
        <f t="shared" si="12"/>
        <v>1385</v>
      </c>
      <c r="AC20" s="60">
        <f t="shared" si="12"/>
        <v>1299.8</v>
      </c>
      <c r="AD20" s="60">
        <f t="shared" si="12"/>
        <v>1332.8999999999999</v>
      </c>
      <c r="AE20" s="60">
        <f t="shared" si="12"/>
        <v>1191</v>
      </c>
      <c r="AF20" s="60">
        <f t="shared" si="12"/>
        <v>1115</v>
      </c>
      <c r="AG20" s="61">
        <f aca="true" t="shared" si="13" ref="AG20:AL20">SUM(AG17:AG19)</f>
        <v>1194</v>
      </c>
      <c r="AH20" s="61">
        <f t="shared" si="13"/>
        <v>1173</v>
      </c>
      <c r="AI20" s="61">
        <f t="shared" si="13"/>
        <v>1146</v>
      </c>
      <c r="AJ20" s="61">
        <f t="shared" si="13"/>
        <v>1140</v>
      </c>
      <c r="AK20" s="61">
        <f t="shared" si="13"/>
        <v>1066</v>
      </c>
      <c r="AL20" s="61">
        <f t="shared" si="13"/>
        <v>1260</v>
      </c>
      <c r="AM20" s="61">
        <f aca="true" t="shared" si="14" ref="AM20:AW20">SUM(AM17:AM19)</f>
        <v>1137</v>
      </c>
      <c r="AN20" s="61">
        <f t="shared" si="14"/>
        <v>1129</v>
      </c>
      <c r="AO20" s="61">
        <f t="shared" si="14"/>
        <v>1183</v>
      </c>
      <c r="AP20" s="61">
        <f t="shared" si="14"/>
        <v>1388</v>
      </c>
      <c r="AQ20" s="61">
        <f t="shared" si="14"/>
        <v>1260</v>
      </c>
      <c r="AR20" s="61">
        <f t="shared" si="14"/>
        <v>1151</v>
      </c>
      <c r="AS20" s="61">
        <v>1174</v>
      </c>
      <c r="AT20" s="61">
        <v>1167</v>
      </c>
      <c r="AU20" s="77">
        <f t="shared" si="14"/>
        <v>1136</v>
      </c>
      <c r="AV20" s="77">
        <f t="shared" si="14"/>
        <v>1136</v>
      </c>
      <c r="AW20" s="77">
        <f t="shared" si="14"/>
        <v>1136</v>
      </c>
      <c r="AY20" s="42">
        <f>AS20/AS$12</f>
        <v>0.5693501454898157</v>
      </c>
      <c r="AZ20" s="61">
        <f>MIN(C20:AS20)</f>
        <v>672</v>
      </c>
      <c r="BA20" s="61">
        <f>MAX(C20:AS20)</f>
        <v>1388</v>
      </c>
      <c r="BB20" s="71">
        <f>RANK(AS20,C20:AS20,0)</f>
        <v>16</v>
      </c>
      <c r="BC20" s="71">
        <f>RANK(AS20,AJ20:AS20,0)</f>
        <v>5</v>
      </c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</row>
    <row r="21" spans="2:158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77"/>
      <c r="AV21" s="77"/>
      <c r="AW21" s="77"/>
      <c r="AY21" s="42"/>
      <c r="AZ21" s="61"/>
      <c r="BA21" s="61"/>
      <c r="BB21" s="71"/>
      <c r="BC21" s="71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</row>
    <row r="22" spans="2:158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1055</v>
      </c>
      <c r="AU22" s="92">
        <v>1000</v>
      </c>
      <c r="AV22" s="107">
        <f>AU22</f>
        <v>1000</v>
      </c>
      <c r="AW22" s="107">
        <f>AV22</f>
        <v>1000</v>
      </c>
      <c r="AY22" s="42"/>
      <c r="AZ22" s="61">
        <f>MIN(C22:AS22)</f>
        <v>778</v>
      </c>
      <c r="BA22" s="61">
        <f>MAX(C22:AS22)</f>
        <v>1711.147</v>
      </c>
      <c r="BB22" s="71">
        <f>RANK(AS22,C22:AS22,0)</f>
        <v>43</v>
      </c>
      <c r="BC22" s="71">
        <f>RANK(AS22,AJ22:AS22,0)</f>
        <v>10</v>
      </c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</row>
    <row r="23" spans="2:158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2"/>
      <c r="AV23" s="107"/>
      <c r="AW23" s="107"/>
      <c r="AY23" s="42"/>
      <c r="AZ23" s="61">
        <f>MIN(C23:AS23)</f>
        <v>22.67</v>
      </c>
      <c r="BA23" s="61">
        <f>MAX(C23:AS23)</f>
        <v>84.019</v>
      </c>
      <c r="BB23" s="71" t="e">
        <f>RANK(AS23,C23:AS23,0)</f>
        <v>#N/A</v>
      </c>
      <c r="BC23" s="71" t="e">
        <f>RANK(AS23,AJ23:AS23,0)</f>
        <v>#N/A</v>
      </c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</row>
    <row r="24" spans="2:158" ht="12.75">
      <c r="B24" s="18" t="s">
        <v>40</v>
      </c>
      <c r="C24" s="61">
        <f aca="true" t="shared" si="15" ref="C24:AK24">SUM(C22:C23)</f>
        <v>1217</v>
      </c>
      <c r="D24" s="61">
        <f t="shared" si="15"/>
        <v>1019</v>
      </c>
      <c r="E24" s="61">
        <f t="shared" si="15"/>
        <v>1173</v>
      </c>
      <c r="F24" s="61">
        <f t="shared" si="15"/>
        <v>950</v>
      </c>
      <c r="G24" s="61">
        <f t="shared" si="15"/>
        <v>1124</v>
      </c>
      <c r="H24" s="61">
        <f t="shared" si="15"/>
        <v>1194</v>
      </c>
      <c r="I24" s="61">
        <f t="shared" si="15"/>
        <v>1375</v>
      </c>
      <c r="J24" s="61">
        <f t="shared" si="15"/>
        <v>1514</v>
      </c>
      <c r="K24" s="61">
        <f t="shared" si="15"/>
        <v>1771</v>
      </c>
      <c r="L24" s="61">
        <f t="shared" si="15"/>
        <v>1509</v>
      </c>
      <c r="M24" s="61">
        <f t="shared" si="15"/>
        <v>1426</v>
      </c>
      <c r="N24" s="61">
        <f t="shared" si="15"/>
        <v>1421</v>
      </c>
      <c r="O24" s="61">
        <f t="shared" si="15"/>
        <v>909</v>
      </c>
      <c r="P24" s="61">
        <f t="shared" si="15"/>
        <v>999</v>
      </c>
      <c r="Q24" s="61">
        <f t="shared" si="15"/>
        <v>1588</v>
      </c>
      <c r="R24" s="61">
        <f t="shared" si="15"/>
        <v>1415</v>
      </c>
      <c r="S24" s="61">
        <f t="shared" si="15"/>
        <v>1232</v>
      </c>
      <c r="T24" s="61">
        <f t="shared" si="15"/>
        <v>1069.5</v>
      </c>
      <c r="U24" s="61">
        <f t="shared" si="15"/>
        <v>1282.3</v>
      </c>
      <c r="V24" s="61">
        <f t="shared" si="15"/>
        <v>1353.6</v>
      </c>
      <c r="W24" s="61">
        <f t="shared" si="15"/>
        <v>1227.8</v>
      </c>
      <c r="X24" s="61">
        <f t="shared" si="15"/>
        <v>1187.5</v>
      </c>
      <c r="Y24" s="61">
        <f t="shared" si="15"/>
        <v>1241</v>
      </c>
      <c r="Z24" s="61">
        <f t="shared" si="15"/>
        <v>1001.5</v>
      </c>
      <c r="AA24" s="61">
        <f t="shared" si="15"/>
        <v>1040</v>
      </c>
      <c r="AB24" s="61">
        <f t="shared" si="15"/>
        <v>1042</v>
      </c>
      <c r="AC24" s="61">
        <f t="shared" si="15"/>
        <v>1089.5</v>
      </c>
      <c r="AD24" s="61">
        <f t="shared" si="15"/>
        <v>1061.8</v>
      </c>
      <c r="AE24" s="61">
        <f t="shared" si="15"/>
        <v>961.67</v>
      </c>
      <c r="AF24" s="61">
        <f t="shared" si="15"/>
        <v>853.5999999999999</v>
      </c>
      <c r="AG24" s="61">
        <f t="shared" si="15"/>
        <v>1158.8</v>
      </c>
      <c r="AH24" s="61">
        <f t="shared" si="15"/>
        <v>1062.8</v>
      </c>
      <c r="AI24" s="61">
        <f t="shared" si="15"/>
        <v>1008.8</v>
      </c>
      <c r="AJ24" s="61">
        <f t="shared" si="15"/>
        <v>909</v>
      </c>
      <c r="AK24" s="61">
        <f t="shared" si="15"/>
        <v>1264</v>
      </c>
      <c r="AL24" s="61">
        <f aca="true" t="shared" si="16" ref="AL24:AW24">SUM(AL22:AL23)</f>
        <v>1015</v>
      </c>
      <c r="AM24" s="61">
        <f t="shared" si="16"/>
        <v>881</v>
      </c>
      <c r="AN24" s="61">
        <f t="shared" si="16"/>
        <v>1289</v>
      </c>
      <c r="AO24" s="61">
        <f t="shared" si="16"/>
        <v>1048</v>
      </c>
      <c r="AP24" s="61">
        <f t="shared" si="16"/>
        <v>1012</v>
      </c>
      <c r="AQ24" s="61">
        <f t="shared" si="16"/>
        <v>1176</v>
      </c>
      <c r="AR24" s="61">
        <f t="shared" si="16"/>
        <v>864</v>
      </c>
      <c r="AS24" s="61">
        <f t="shared" si="16"/>
        <v>778</v>
      </c>
      <c r="AT24" s="61">
        <f t="shared" si="16"/>
        <v>1055</v>
      </c>
      <c r="AU24" s="77">
        <f t="shared" si="16"/>
        <v>1000</v>
      </c>
      <c r="AV24" s="77">
        <f t="shared" si="16"/>
        <v>1000</v>
      </c>
      <c r="AW24" s="77">
        <f t="shared" si="16"/>
        <v>1000</v>
      </c>
      <c r="AY24" s="42">
        <f>AS24/AS$12</f>
        <v>0.3773035887487876</v>
      </c>
      <c r="AZ24" s="61">
        <f>MIN(C24:AS24)</f>
        <v>778</v>
      </c>
      <c r="BA24" s="61">
        <f>MAX(C24:AS24)</f>
        <v>1771</v>
      </c>
      <c r="BB24" s="71">
        <f>RANK(AS24,C24:AS24,0)</f>
        <v>43</v>
      </c>
      <c r="BC24" s="71">
        <f>RANK(AS24,AJ24:AS24,0)</f>
        <v>10</v>
      </c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</row>
    <row r="25" spans="2:158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77"/>
      <c r="AV25" s="77"/>
      <c r="AW25" s="77"/>
      <c r="AY25" s="42"/>
      <c r="AZ25" s="61"/>
      <c r="BA25" s="61"/>
      <c r="BB25" s="71"/>
      <c r="BC25" s="71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</row>
    <row r="26" spans="2:158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7" ref="F26:AM26">F20+F24</f>
        <v>1704</v>
      </c>
      <c r="G26" s="60">
        <f t="shared" si="17"/>
        <v>1984</v>
      </c>
      <c r="H26" s="60">
        <f t="shared" si="17"/>
        <v>2031</v>
      </c>
      <c r="I26" s="60">
        <f t="shared" si="17"/>
        <v>2158</v>
      </c>
      <c r="J26" s="60">
        <f t="shared" si="17"/>
        <v>2297</v>
      </c>
      <c r="K26" s="60">
        <f t="shared" si="17"/>
        <v>2618</v>
      </c>
      <c r="L26" s="60">
        <f t="shared" si="17"/>
        <v>2417</v>
      </c>
      <c r="M26" s="60">
        <f t="shared" si="17"/>
        <v>2539</v>
      </c>
      <c r="N26" s="60">
        <f t="shared" si="17"/>
        <v>2579</v>
      </c>
      <c r="O26" s="60">
        <f t="shared" si="17"/>
        <v>1960</v>
      </c>
      <c r="P26" s="60">
        <f t="shared" si="17"/>
        <v>2196</v>
      </c>
      <c r="Q26" s="60">
        <f t="shared" si="17"/>
        <v>2684</v>
      </c>
      <c r="R26" s="60">
        <f t="shared" si="17"/>
        <v>2397</v>
      </c>
      <c r="S26" s="60">
        <f t="shared" si="17"/>
        <v>2225</v>
      </c>
      <c r="T26" s="60">
        <f t="shared" si="17"/>
        <v>2434.6</v>
      </c>
      <c r="U26" s="60">
        <f t="shared" si="17"/>
        <v>2414</v>
      </c>
      <c r="V26" s="60">
        <f t="shared" si="17"/>
        <v>2481.1</v>
      </c>
      <c r="W26" s="60">
        <f t="shared" si="17"/>
        <v>2467.5</v>
      </c>
      <c r="X26" s="60">
        <f t="shared" si="17"/>
        <v>2474.9</v>
      </c>
      <c r="Y26" s="60">
        <f t="shared" si="17"/>
        <v>2381</v>
      </c>
      <c r="Z26" s="60">
        <f t="shared" si="17"/>
        <v>2302</v>
      </c>
      <c r="AA26" s="60">
        <f t="shared" si="17"/>
        <v>2298</v>
      </c>
      <c r="AB26" s="60">
        <f t="shared" si="17"/>
        <v>2427</v>
      </c>
      <c r="AC26" s="60">
        <f t="shared" si="17"/>
        <v>2389.3</v>
      </c>
      <c r="AD26" s="60">
        <f t="shared" si="17"/>
        <v>2394.7</v>
      </c>
      <c r="AE26" s="60">
        <f t="shared" si="17"/>
        <v>2152.67</v>
      </c>
      <c r="AF26" s="60">
        <f t="shared" si="17"/>
        <v>1968.6</v>
      </c>
      <c r="AG26" s="60">
        <f t="shared" si="17"/>
        <v>2352.8</v>
      </c>
      <c r="AH26" s="60">
        <f t="shared" si="17"/>
        <v>2235.8</v>
      </c>
      <c r="AI26" s="60">
        <f t="shared" si="17"/>
        <v>2154.8</v>
      </c>
      <c r="AJ26" s="60">
        <f t="shared" si="17"/>
        <v>2049</v>
      </c>
      <c r="AK26" s="60">
        <f t="shared" si="17"/>
        <v>2330</v>
      </c>
      <c r="AL26" s="60">
        <f t="shared" si="17"/>
        <v>2275</v>
      </c>
      <c r="AM26" s="60">
        <f t="shared" si="17"/>
        <v>2018</v>
      </c>
      <c r="AN26" s="61">
        <f aca="true" t="shared" si="18" ref="AN26:AV26">AN20+AN24</f>
        <v>2418</v>
      </c>
      <c r="AO26" s="61">
        <f t="shared" si="18"/>
        <v>2231</v>
      </c>
      <c r="AP26" s="61">
        <f t="shared" si="18"/>
        <v>2400</v>
      </c>
      <c r="AQ26" s="61">
        <f t="shared" si="18"/>
        <v>2436</v>
      </c>
      <c r="AR26" s="61">
        <f>AR20+AR24</f>
        <v>2015</v>
      </c>
      <c r="AS26" s="61">
        <v>1951</v>
      </c>
      <c r="AT26" s="61">
        <f>AT20+AT24</f>
        <v>2222</v>
      </c>
      <c r="AU26" s="77">
        <f>AU20+AU24</f>
        <v>2136</v>
      </c>
      <c r="AV26" s="77">
        <f t="shared" si="18"/>
        <v>2136</v>
      </c>
      <c r="AW26" s="77">
        <f>AW20+AW24</f>
        <v>2136</v>
      </c>
      <c r="AY26" s="42">
        <f>AS26/AS$12</f>
        <v>0.946168768186227</v>
      </c>
      <c r="AZ26" s="61">
        <f>MIN(C26:AS26)</f>
        <v>1691</v>
      </c>
      <c r="BA26" s="61">
        <f>MAX(C26:AS26)</f>
        <v>2684</v>
      </c>
      <c r="BB26" s="71">
        <f>RANK(AS26,C26:AS26,0)</f>
        <v>40</v>
      </c>
      <c r="BC26" s="71">
        <f>RANK(AS26,AJ26:AS26,0)</f>
        <v>10</v>
      </c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</row>
    <row r="27" spans="2:158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77"/>
      <c r="AV27" s="77"/>
      <c r="AW27" s="77"/>
      <c r="AY27" s="43"/>
      <c r="AZ27" s="61"/>
      <c r="BA27" s="61"/>
      <c r="BB27" s="71"/>
      <c r="BC27" s="71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</row>
    <row r="28" spans="2:158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19" ref="AG28:AM28">AG15-AG26</f>
        <v>546.1999999999998</v>
      </c>
      <c r="AH28" s="91">
        <f t="shared" si="19"/>
        <v>539.1999999999998</v>
      </c>
      <c r="AI28" s="91">
        <f t="shared" si="19"/>
        <v>572.1999999999998</v>
      </c>
      <c r="AJ28" s="91">
        <f t="shared" si="19"/>
        <v>456</v>
      </c>
      <c r="AK28" s="91">
        <v>306</v>
      </c>
      <c r="AL28" s="91">
        <f t="shared" si="19"/>
        <v>657</v>
      </c>
      <c r="AM28" s="91">
        <f t="shared" si="19"/>
        <v>975.6648</v>
      </c>
      <c r="AN28" s="91">
        <f aca="true" t="shared" si="20" ref="AN28:AV28">AN15-AN26</f>
        <v>861.2454699999998</v>
      </c>
      <c r="AO28" s="91">
        <f t="shared" si="20"/>
        <v>742.5741000000003</v>
      </c>
      <c r="AP28" s="91">
        <f t="shared" si="20"/>
        <v>717.7727000000004</v>
      </c>
      <c r="AQ28" s="91">
        <f t="shared" si="20"/>
        <v>590.3087</v>
      </c>
      <c r="AR28" s="91">
        <f>AR15-AR26</f>
        <v>753.1147000000001</v>
      </c>
      <c r="AS28" s="91">
        <v>976</v>
      </c>
      <c r="AT28" s="91">
        <v>1181</v>
      </c>
      <c r="AU28" s="92">
        <v>935</v>
      </c>
      <c r="AV28" s="77">
        <f t="shared" si="20"/>
        <v>650.794871794872</v>
      </c>
      <c r="AW28" s="77">
        <f>AW15-AW26</f>
        <v>1176.5200000000004</v>
      </c>
      <c r="AY28" s="42">
        <f>AS28/AS$12</f>
        <v>0.47332686711930166</v>
      </c>
      <c r="AZ28" s="61">
        <f>MIN(C28:AS28)</f>
        <v>306</v>
      </c>
      <c r="BA28" s="61">
        <f>MAX(C28:AS28)</f>
        <v>1905</v>
      </c>
      <c r="BB28" s="71">
        <f>RANK(AS28,C28:AS28,0)</f>
        <v>11</v>
      </c>
      <c r="BC28" s="71">
        <f>RANK(AS28,AJ28:AS28,0)</f>
        <v>1</v>
      </c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</row>
    <row r="29" spans="2:158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1" ref="AD29:AI29">AD28-AD32</f>
        <v>779.4939999999992</v>
      </c>
      <c r="AE29" s="91">
        <f t="shared" si="21"/>
        <v>678</v>
      </c>
      <c r="AF29" s="91">
        <f t="shared" si="21"/>
        <v>425</v>
      </c>
      <c r="AG29" s="91">
        <f t="shared" si="21"/>
        <v>485.1999999999998</v>
      </c>
      <c r="AH29" s="91">
        <f t="shared" si="21"/>
        <v>485.1999999999998</v>
      </c>
      <c r="AI29" s="91">
        <f t="shared" si="21"/>
        <v>529.1999999999998</v>
      </c>
      <c r="AJ29" s="91">
        <f>AJ28-AJ32</f>
        <v>415</v>
      </c>
      <c r="AK29" s="91">
        <v>306</v>
      </c>
      <c r="AL29" s="91">
        <f aca="true" t="shared" si="22" ref="AL29:AR29">AL28-AL32</f>
        <v>657</v>
      </c>
      <c r="AM29" s="91">
        <f t="shared" si="22"/>
        <v>975.6648</v>
      </c>
      <c r="AN29" s="91">
        <f t="shared" si="22"/>
        <v>861.2454699999998</v>
      </c>
      <c r="AO29" s="91">
        <f t="shared" si="22"/>
        <v>742.5741000000003</v>
      </c>
      <c r="AP29" s="91">
        <f t="shared" si="22"/>
        <v>717.7727000000004</v>
      </c>
      <c r="AQ29" s="91">
        <f t="shared" si="22"/>
        <v>590.3087</v>
      </c>
      <c r="AR29" s="91">
        <f t="shared" si="22"/>
        <v>753.1147000000001</v>
      </c>
      <c r="AS29" s="91"/>
      <c r="AT29" s="91"/>
      <c r="AU29" s="92"/>
      <c r="AV29" s="77"/>
      <c r="AW29" s="77"/>
      <c r="AY29" s="42"/>
      <c r="AZ29" s="61">
        <f>MIN(C29:AS29)</f>
        <v>29</v>
      </c>
      <c r="BA29" s="61">
        <f>MAX(C29:AS29)</f>
        <v>975.6648</v>
      </c>
      <c r="BB29" s="71"/>
      <c r="BC29" s="71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</row>
    <row r="30" spans="2:158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2"/>
      <c r="AV30" s="77"/>
      <c r="AW30" s="77"/>
      <c r="AY30" s="43"/>
      <c r="AZ30" s="61">
        <f>MIN(C30:AS30)</f>
        <v>6</v>
      </c>
      <c r="BA30" s="61">
        <f>MAX(C30:AS30)</f>
        <v>1061</v>
      </c>
      <c r="BB30" s="71"/>
      <c r="BC30" s="71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</row>
    <row r="31" spans="2:158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2"/>
      <c r="AV31" s="107"/>
      <c r="AW31" s="107"/>
      <c r="AY31" s="42"/>
      <c r="AZ31" s="61">
        <f>MIN(C31:AS31)</f>
        <v>1</v>
      </c>
      <c r="BA31" s="61">
        <f>MAX(C31:AS31)</f>
        <v>678</v>
      </c>
      <c r="BB31" s="71"/>
      <c r="BC31" s="71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</row>
    <row r="32" spans="2:158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2"/>
      <c r="AV32" s="107"/>
      <c r="AW32" s="107"/>
      <c r="AY32" s="43"/>
      <c r="AZ32" s="61">
        <f>MIN(C32:AS32)</f>
        <v>0</v>
      </c>
      <c r="BA32" s="61">
        <f>MAX(C32:AS32)</f>
        <v>830</v>
      </c>
      <c r="BB32" s="71">
        <f>RANK(AS32,C32:AS32,0)</f>
        <v>33</v>
      </c>
      <c r="BC32" s="71">
        <f>RANK(AS32,AJ32:AS32,0)</f>
        <v>2</v>
      </c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</row>
    <row r="33" spans="2:55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43"/>
      <c r="AZ33" s="62"/>
      <c r="BA33" s="62"/>
      <c r="BB33" s="71"/>
      <c r="BC33" s="71"/>
    </row>
    <row r="34" spans="2:158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3" ref="AE34:AL34">AE28/AE26</f>
        <v>0.3609471029001194</v>
      </c>
      <c r="AF34" s="84">
        <f t="shared" si="23"/>
        <v>0.24941582850756885</v>
      </c>
      <c r="AG34" s="84">
        <f t="shared" si="23"/>
        <v>0.23214892893573605</v>
      </c>
      <c r="AH34" s="84">
        <f t="shared" si="23"/>
        <v>0.24116647285088103</v>
      </c>
      <c r="AI34" s="84">
        <f t="shared" si="23"/>
        <v>0.26554668646742147</v>
      </c>
      <c r="AJ34" s="84">
        <f>AJ28/AJ26</f>
        <v>0.2225475841874085</v>
      </c>
      <c r="AK34" s="84">
        <f t="shared" si="23"/>
        <v>0.1313304721030043</v>
      </c>
      <c r="AL34" s="84">
        <f t="shared" si="23"/>
        <v>0.2887912087912088</v>
      </c>
      <c r="AM34" s="84">
        <f aca="true" t="shared" si="24" ref="AM34:AW34">AM28/AM26</f>
        <v>0.4834810703666997</v>
      </c>
      <c r="AN34" s="84">
        <f t="shared" si="24"/>
        <v>0.35618092224979314</v>
      </c>
      <c r="AO34" s="84">
        <f t="shared" si="24"/>
        <v>0.33284361272971774</v>
      </c>
      <c r="AP34" s="84">
        <f t="shared" si="24"/>
        <v>0.2990719583333335</v>
      </c>
      <c r="AQ34" s="84">
        <f>AQ28/AQ26</f>
        <v>0.24232705254515602</v>
      </c>
      <c r="AR34" s="84">
        <f>AR28/AR26</f>
        <v>0.3737541935483871</v>
      </c>
      <c r="AS34" s="84">
        <f>AS28/AS26</f>
        <v>0.5002562788313686</v>
      </c>
      <c r="AT34" s="84">
        <f>AT28/AT26</f>
        <v>0.5315031503150315</v>
      </c>
      <c r="AU34" s="84">
        <f>AU28/AU26</f>
        <v>0.43773408239700373</v>
      </c>
      <c r="AV34" s="84">
        <f t="shared" si="24"/>
        <v>0.30467924709497757</v>
      </c>
      <c r="AW34" s="84">
        <f t="shared" si="24"/>
        <v>0.550805243445693</v>
      </c>
      <c r="AY34" s="42"/>
      <c r="AZ34" s="84">
        <f>MIN(C34:AS34)</f>
        <v>0.1313304721030043</v>
      </c>
      <c r="BA34" s="84">
        <f>MAX(C34:AS34)</f>
        <v>0.9719387755102041</v>
      </c>
      <c r="BB34" s="71">
        <f>RANK(AS34,C34:AS34,0)</f>
        <v>8</v>
      </c>
      <c r="BC34" s="71">
        <f>RANK(AS34,AJ34:AS34,0)</f>
        <v>1</v>
      </c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</row>
    <row r="35" spans="2:55" ht="12.75">
      <c r="B35" s="85"/>
      <c r="AP35" s="7"/>
      <c r="AY35" s="43"/>
      <c r="BB35" s="71"/>
      <c r="BC35" s="71"/>
    </row>
    <row r="36" spans="2:55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87">
        <f>AU42</f>
        <v>4.6</v>
      </c>
      <c r="AV36" s="87"/>
      <c r="AW36" s="87"/>
      <c r="AY36" s="43"/>
      <c r="AZ36" s="87">
        <f>MIN(C36:AS36)</f>
        <v>2.33</v>
      </c>
      <c r="BA36" s="87">
        <f>MAX(C36:AS36)</f>
        <v>7.77</v>
      </c>
      <c r="BB36" s="71">
        <f>RANK(AS36,C36:AS36,0)</f>
        <v>8</v>
      </c>
      <c r="BC36" s="71">
        <f>RANK(AS36,AJ36:AS36,0)</f>
        <v>8</v>
      </c>
    </row>
    <row r="37" spans="2:49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</row>
    <row r="38" spans="2:49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</row>
    <row r="39" spans="2:50" ht="12.75">
      <c r="B39" s="14" t="s">
        <v>52</v>
      </c>
      <c r="C39" s="63">
        <f>C36/C38</f>
        <v>3.16</v>
      </c>
      <c r="D39" s="63">
        <f aca="true" t="shared" si="25" ref="D39:AI39">D36/D38</f>
        <v>2.9854014598540144</v>
      </c>
      <c r="E39" s="63">
        <f t="shared" si="25"/>
        <v>2.5985401459854014</v>
      </c>
      <c r="F39" s="63">
        <f t="shared" si="25"/>
        <v>1.2133333333333334</v>
      </c>
      <c r="G39" s="63">
        <f t="shared" si="25"/>
        <v>1.0355555555555556</v>
      </c>
      <c r="H39" s="63">
        <f t="shared" si="25"/>
        <v>1.2680851063829788</v>
      </c>
      <c r="I39" s="63">
        <f t="shared" si="25"/>
        <v>1.52</v>
      </c>
      <c r="J39" s="63">
        <f t="shared" si="25"/>
        <v>1.33</v>
      </c>
      <c r="K39" s="63">
        <f t="shared" si="25"/>
        <v>1.153125</v>
      </c>
      <c r="L39" s="63">
        <f t="shared" si="25"/>
        <v>0.9718309859154931</v>
      </c>
      <c r="M39" s="63">
        <f t="shared" si="25"/>
        <v>0.9616438356164383</v>
      </c>
      <c r="N39" s="63">
        <f t="shared" si="25"/>
        <v>1.0272727272727273</v>
      </c>
      <c r="O39" s="63">
        <f t="shared" si="25"/>
        <v>0.9333333333333335</v>
      </c>
      <c r="P39" s="63">
        <f t="shared" si="25"/>
        <v>1.0521739130434784</v>
      </c>
      <c r="Q39" s="63">
        <f t="shared" si="25"/>
        <v>1.1271929824561404</v>
      </c>
      <c r="R39" s="63">
        <f t="shared" si="25"/>
        <v>1.6832579185520362</v>
      </c>
      <c r="S39" s="63">
        <f t="shared" si="25"/>
        <v>1.8058252427184467</v>
      </c>
      <c r="T39" s="63">
        <f t="shared" si="25"/>
        <v>1.3384615384615384</v>
      </c>
      <c r="U39" s="63">
        <f t="shared" si="25"/>
        <v>1.4705882352941175</v>
      </c>
      <c r="V39" s="63">
        <f t="shared" si="25"/>
        <v>1.4660633484162897</v>
      </c>
      <c r="W39" s="63">
        <f t="shared" si="25"/>
        <v>1.330612244897959</v>
      </c>
      <c r="X39" s="63">
        <f t="shared" si="25"/>
        <v>1.3372093023255813</v>
      </c>
      <c r="Y39" s="63">
        <f t="shared" si="25"/>
        <v>1.744186046511628</v>
      </c>
      <c r="Z39" s="63">
        <f t="shared" si="25"/>
        <v>1.6860465116279069</v>
      </c>
      <c r="AA39" s="63">
        <f t="shared" si="25"/>
        <v>1.317829457364341</v>
      </c>
      <c r="AB39" s="63">
        <f t="shared" si="25"/>
        <v>1.0271317829457365</v>
      </c>
      <c r="AC39" s="63">
        <f t="shared" si="25"/>
        <v>0.9612403100775193</v>
      </c>
      <c r="AD39" s="63">
        <f t="shared" si="25"/>
        <v>1.0155038759689923</v>
      </c>
      <c r="AE39" s="63">
        <f t="shared" si="25"/>
        <v>1.0775193798449612</v>
      </c>
      <c r="AF39" s="63">
        <f t="shared" si="25"/>
        <v>1.2714285714285716</v>
      </c>
      <c r="AG39" s="63">
        <f t="shared" si="25"/>
        <v>1.2142857142857144</v>
      </c>
      <c r="AH39" s="63">
        <f t="shared" si="25"/>
        <v>1.0029498525073746</v>
      </c>
      <c r="AI39" s="63">
        <f t="shared" si="25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</row>
    <row r="40" spans="2:50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 t="s">
        <v>131</v>
      </c>
      <c r="AU40" s="101">
        <v>4.4</v>
      </c>
      <c r="AV40" s="57"/>
      <c r="AW40" s="57"/>
      <c r="AX40" s="57"/>
    </row>
    <row r="41" spans="2:50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 t="s">
        <v>132</v>
      </c>
      <c r="AU41" s="101">
        <v>4.8</v>
      </c>
      <c r="AV41" s="65"/>
      <c r="AW41" s="57"/>
      <c r="AX41" s="57"/>
    </row>
    <row r="42" spans="2:50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 t="s">
        <v>135</v>
      </c>
      <c r="AU42" s="88">
        <f>AVERAGE(AU40:AU41)</f>
        <v>4.6</v>
      </c>
      <c r="AV42" s="65"/>
      <c r="AW42" s="57"/>
      <c r="AX42" s="57"/>
    </row>
    <row r="43" spans="2:50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V43" s="65"/>
      <c r="AW43" s="57"/>
      <c r="AX43" s="57"/>
    </row>
    <row r="44" spans="2:50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</row>
    <row r="45" spans="2:158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/>
      <c r="AW45" s="57"/>
      <c r="AX45" s="57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</row>
    <row r="46" spans="2:50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</row>
    <row r="47" spans="2:158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23.3</v>
      </c>
      <c r="AV47" s="56"/>
      <c r="AW47" s="56"/>
      <c r="AX47" s="56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</row>
    <row r="48" spans="2:158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6"/>
      <c r="AW48" s="56"/>
      <c r="AX48" s="56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</row>
    <row r="49" spans="2:158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</row>
    <row r="50" spans="2:50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</row>
    <row r="51" spans="2:158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</row>
    <row r="52" spans="2:158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</row>
    <row r="53" spans="2:158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</row>
    <row r="54" spans="2:158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</row>
    <row r="55" spans="2:158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</row>
    <row r="56" spans="2:158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</row>
    <row r="57" spans="2:158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</row>
    <row r="58" spans="2:158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</row>
    <row r="59" spans="2:158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</row>
    <row r="60" spans="2:158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</row>
    <row r="61" spans="2:158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</row>
    <row r="62" spans="2:158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</row>
    <row r="63" spans="2:158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</row>
    <row r="64" spans="2:158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</row>
    <row r="65" spans="2:158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</row>
    <row r="66" spans="2:158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</row>
    <row r="67" spans="2:158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</row>
    <row r="68" spans="2:158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</row>
    <row r="69" spans="2:158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</row>
    <row r="70" spans="2:158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</row>
    <row r="71" spans="2:158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</row>
    <row r="72" spans="2:50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</row>
    <row r="73" spans="2:50" ht="12.75">
      <c r="B73" s="14" t="s">
        <v>48</v>
      </c>
      <c r="C73" s="63">
        <f aca="true" t="shared" si="26" ref="C73:AF73">C67/C65</f>
        <v>0.1579925650557621</v>
      </c>
      <c r="D73" s="63">
        <f t="shared" si="26"/>
        <v>0.2717391304347826</v>
      </c>
      <c r="E73" s="63">
        <f t="shared" si="26"/>
        <v>0.415929203539823</v>
      </c>
      <c r="F73" s="63">
        <f t="shared" si="26"/>
        <v>0.8101604278074866</v>
      </c>
      <c r="G73" s="63">
        <f t="shared" si="26"/>
        <v>0.650875386199794</v>
      </c>
      <c r="H73" s="63">
        <f t="shared" si="26"/>
        <v>0.40712223291626565</v>
      </c>
      <c r="I73" s="63">
        <f t="shared" si="26"/>
        <v>0.40930232558139534</v>
      </c>
      <c r="J73" s="63">
        <f t="shared" si="26"/>
        <v>0.5009259259259259</v>
      </c>
      <c r="K73" s="63">
        <f t="shared" si="26"/>
        <v>0.48251121076233183</v>
      </c>
      <c r="L73" s="63">
        <f t="shared" si="26"/>
        <v>0.7341772151898734</v>
      </c>
      <c r="M73" s="63">
        <f t="shared" si="26"/>
        <v>0.6172328086164043</v>
      </c>
      <c r="N73" s="63">
        <f t="shared" si="26"/>
        <v>0.5605942142298671</v>
      </c>
      <c r="O73" s="63">
        <f t="shared" si="26"/>
        <v>1.0756929637526653</v>
      </c>
      <c r="P73" s="63">
        <f t="shared" si="26"/>
        <v>0.9240265906932573</v>
      </c>
      <c r="Q73" s="63">
        <f t="shared" si="26"/>
        <v>0.39789473684210525</v>
      </c>
      <c r="R73" s="63">
        <f t="shared" si="26"/>
        <v>0.2643979057591623</v>
      </c>
      <c r="S73" s="63">
        <f t="shared" si="26"/>
        <v>0.2694235588972431</v>
      </c>
      <c r="T73" s="63">
        <f t="shared" si="26"/>
        <v>0.3429169840060929</v>
      </c>
      <c r="U73" s="63">
        <f t="shared" si="26"/>
        <v>0.182039745031871</v>
      </c>
      <c r="V73" s="63">
        <f t="shared" si="26"/>
        <v>0.21273486430062633</v>
      </c>
      <c r="W73" s="63">
        <f t="shared" si="26"/>
        <v>0.2170172084130019</v>
      </c>
      <c r="X73" s="63">
        <f t="shared" si="26"/>
        <v>0.19206349206349205</v>
      </c>
      <c r="Y73" s="63">
        <f t="shared" si="26"/>
        <v>0.17803468208092485</v>
      </c>
      <c r="Z73" s="63">
        <f t="shared" si="26"/>
        <v>0.18536534717715764</v>
      </c>
      <c r="AA73" s="63">
        <f t="shared" si="26"/>
        <v>0.32822333939458753</v>
      </c>
      <c r="AB73" s="63">
        <f t="shared" si="26"/>
        <v>0.41397090978229834</v>
      </c>
      <c r="AC73" s="63">
        <f t="shared" si="26"/>
        <v>0.44573249027237327</v>
      </c>
      <c r="AD73" s="63">
        <f t="shared" si="26"/>
        <v>0.4601936422655024</v>
      </c>
      <c r="AE73" s="63">
        <f t="shared" si="26"/>
        <v>0.4445245098039213</v>
      </c>
      <c r="AF73" s="63">
        <f t="shared" si="26"/>
        <v>0.23834462876795434</v>
      </c>
      <c r="AG73" s="63">
        <f aca="true" t="shared" si="27" ref="AG73:AO73">AG67/AG65</f>
        <v>0.3553163758671428</v>
      </c>
      <c r="AH73" s="63">
        <f t="shared" si="27"/>
        <v>0.2166105499438833</v>
      </c>
      <c r="AI73" s="63">
        <f t="shared" si="27"/>
        <v>0.18210526315789474</v>
      </c>
      <c r="AJ73" s="63">
        <f t="shared" si="27"/>
        <v>0.22510231923601637</v>
      </c>
      <c r="AK73" s="63">
        <f t="shared" si="27"/>
        <v>0.14054600606673406</v>
      </c>
      <c r="AL73" s="63">
        <f t="shared" si="27"/>
        <v>0.29437706725468576</v>
      </c>
      <c r="AM73" s="63">
        <f t="shared" si="27"/>
        <v>0.3767123287671233</v>
      </c>
      <c r="AN73" s="63">
        <f t="shared" si="27"/>
        <v>0.3788027477919529</v>
      </c>
      <c r="AO73" s="63">
        <f t="shared" si="27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57"/>
      <c r="AW73" s="57"/>
      <c r="AX73" s="57"/>
    </row>
    <row r="74" spans="2:50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</row>
    <row r="75" spans="2:50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</row>
    <row r="76" spans="2:50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</row>
    <row r="77" spans="2:50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</row>
    <row r="78" spans="2:50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</row>
    <row r="79" spans="2:158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C5 BC7 BC16 BC21 BC25 BC27 BC30 BC33 BC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48" sqref="X48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156</v>
      </c>
      <c r="N47" s="45">
        <f>'Wheat Annual Balance Sheet'!$AT$20</f>
        <v>1167</v>
      </c>
      <c r="O47" s="45">
        <f>'Wheat Annual Balance Sheet'!$AT$22</f>
        <v>1055</v>
      </c>
      <c r="P47" s="45">
        <f>'Wheat Annual Balance Sheet'!$AT$23</f>
        <v>0</v>
      </c>
      <c r="Q47" s="45">
        <f>'Wheat Annual Balance Sheet'!$AT$24</f>
        <v>1055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</v>
      </c>
      <c r="D48" s="50">
        <f>'Wheat Annual Balance Sheet'!$AU$9</f>
        <v>37.6</v>
      </c>
      <c r="E48" s="50">
        <f>'Wheat Annual Balance Sheet'!$AU$47</f>
        <v>23.3</v>
      </c>
      <c r="F48" s="50">
        <f>'Wheat Annual Balance Sheet'!$AU$10</f>
        <v>46.3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150</v>
      </c>
      <c r="J48" s="51">
        <f>'Wheat Annual Balance Sheet'!$AU$15</f>
        <v>3071</v>
      </c>
      <c r="K48" s="51">
        <f>'Wheat Annual Balance Sheet'!$AU$17</f>
        <v>66</v>
      </c>
      <c r="L48" s="51">
        <f>'Wheat Annual Balance Sheet'!$AU$18</f>
        <v>950</v>
      </c>
      <c r="M48" s="51">
        <f>'Wheat Annual Balance Sheet'!$AU$19</f>
        <v>120</v>
      </c>
      <c r="N48" s="51">
        <f>'Wheat Annual Balance Sheet'!$AU$20</f>
        <v>1136</v>
      </c>
      <c r="O48" s="51">
        <f>'Wheat Annual Balance Sheet'!$AU$22</f>
        <v>1000</v>
      </c>
      <c r="P48" s="51">
        <f>'Wheat Annual Balance Sheet'!$AU$23</f>
        <v>0</v>
      </c>
      <c r="Q48" s="51">
        <f>'Wheat Annual Balance Sheet'!$AU$24</f>
        <v>1000</v>
      </c>
      <c r="R48" s="51">
        <f>'Wheat Annual Balance Sheet'!$AU$26</f>
        <v>2136</v>
      </c>
      <c r="S48" s="51">
        <f>'Wheat Annual Balance Sheet'!$AU$28</f>
        <v>935</v>
      </c>
      <c r="T48" s="51"/>
      <c r="U48" s="51"/>
      <c r="V48" s="51"/>
      <c r="W48" s="51"/>
      <c r="X48" s="52">
        <f>'Wheat Annual Balance Sheet'!$AU$34</f>
        <v>0.43773408239700373</v>
      </c>
      <c r="Y48" s="53">
        <f>'Wheat Annual Balance Sheet'!$AU$36</f>
        <v>4.6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34:42" ht="14.25"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RLlewelyn</cp:lastModifiedBy>
  <dcterms:created xsi:type="dcterms:W3CDTF">2004-04-28T19:44:33Z</dcterms:created>
  <dcterms:modified xsi:type="dcterms:W3CDTF">2017-11-10T23:46:27Z</dcterms:modified>
  <cp:category/>
  <cp:version/>
  <cp:contentType/>
  <cp:contentStatus/>
</cp:coreProperties>
</file>