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<sst xmlns="http://schemas.openxmlformats.org/spreadsheetml/2006/main" count="335" uniqueCount="150">
  <si>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</si>
  <si>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</si>
  <si>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</si>
  <si>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</si>
  <si>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</si>
  <si>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</si>
  <si>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</si>
  <si>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</si>
  <si>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</si>
  <si>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</si>
  <si>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</si>
  <si>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</si>
  <si>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</si>
  <si>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</si>
  <si>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</si>
  <si>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</si>
  <si>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</si>
  <si>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</si>
  <si>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</si>
  <si>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</si>
  <si>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</si>
  <si>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</si>
  <si>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</si>
  <si>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</si>
  <si>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</si>
  <si>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</si>
  <si>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</si>
  <si>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</si>
  <si>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</si>
  <si>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</si>
  <si>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</si>
  <si>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</si>
  <si>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</si>
  <si>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</si>
  <si>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</si>
  <si>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</si>
  <si>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</si>
  <si>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</si>
  <si>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</si>
  <si>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</si>
  <si>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</si>
  <si>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</si>
  <si>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</si>
  <si>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</si>
  <si>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</si>
  <si>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</si>
  <si>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</si>
  <si>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</si>
  <si>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</si>
  <si>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</si>
  <si>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</si>
  <si>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</si>
  <si>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</si>
  <si>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</si>
  <si>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</si>
  <si>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</si>
  <si>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</si>
  <si>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</si>
  <si>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</si>
  <si>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</si>
  <si>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</si>
  <si>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</si>
  <si>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</si>
  <si>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</si>
  <si>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</si>
  <si>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</si>
  <si>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</si>
  <si>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</si>
  <si>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</si>
  <si>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</si>
  <si>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</si>
  <si>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</si>
  <si>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</si>
  <si>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</si>
  <si>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</si>
  <si>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</si>
  <si>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</si>
  <si>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</si>
  <si>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</si>
  <si>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</si>
  <si>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</si>
  <si>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</si>
  <si>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</si>
  <si>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</si>
  <si>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</si>
  <si>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</si>
  <si>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</si>
  <si>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</si>
  <si>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</si>
  <si>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</si>
  <si>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</si>
  <si>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</si>
  <si>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</si>
  <si>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</si>
  <si>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</si>
  <si>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</si>
  <si>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</si>
  <si>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</si>
  <si>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</si>
  <si>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</si>
  <si>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</si>
  <si>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</si>
  <si>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</si>
  <si>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</si>
  <si>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</si>
  <si>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</si>
  <si>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</si>
  <si>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</si>
  <si>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</si>
  <si>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</si>
  <si>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</si>
  <si>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</si>
  <si>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</si>
  <si>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</si>
  <si>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</si>
  <si>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</si>
  <si>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</si>
  <si>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</si>
  <si>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</si>
  <si>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</si>
  <si>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</si>
  <si>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</si>
  <si>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</si>
  <si>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</si>
  <si>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</si>
  <si>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</si>
  <si>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</si>
  <si>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</si>
  <si>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</si>
  <si>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</si>
  <si>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</si>
  <si>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</si>
  <si>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</si>
  <si>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</si>
  <si>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</si>
  <si>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</si>
  <si>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</si>
  <si>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</si>
  <si>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</si>
  <si>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</si>
  <si>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</si>
  <si>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</si>
  <si>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</si>
  <si>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</si>
  <si>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</si>
  <si>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</si>
  <si>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</si>
  <si>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</si>
  <si>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Updated 2.9.17</t>
  </si>
  <si>
    <t>Source:  USDA WASDE Report 2.9.17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</si>
</sst>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48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.75"/>
      <color indexed="8"/>
      <name val="Verdana"/>
      <family val="2"/>
    </font>
    <font>
      <sz val="6.3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0" fillId="4" borderId="5" applyNumberFormat="0" applyFont="0" applyAlignment="0" applyProtection="0"/>
    <xf numFmtId="0" fontId="39" fillId="16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18" borderId="0" xfId="0" applyFont="1" applyFill="1" applyAlignment="1">
      <alignment/>
    </xf>
    <xf numFmtId="169" fontId="17" fillId="18" borderId="0" xfId="0" applyNumberFormat="1" applyFont="1" applyFill="1" applyAlignment="1">
      <alignment/>
    </xf>
    <xf numFmtId="0" fontId="17" fillId="18" borderId="0" xfId="0" applyFont="1" applyFill="1" applyAlignment="1">
      <alignment/>
    </xf>
    <xf numFmtId="3" fontId="17" fillId="18" borderId="0" xfId="0" applyNumberFormat="1" applyFont="1" applyFill="1" applyAlignment="1">
      <alignment/>
    </xf>
    <xf numFmtId="1" fontId="8" fillId="18" borderId="0" xfId="44" applyNumberFormat="1" applyFont="1" applyFill="1" applyAlignment="1">
      <alignment/>
    </xf>
    <xf numFmtId="10" fontId="17" fillId="18" borderId="0" xfId="61" applyFont="1" applyFill="1" applyAlignment="1">
      <alignment/>
    </xf>
    <xf numFmtId="166" fontId="8" fillId="18" borderId="0" xfId="44" applyFont="1" applyFill="1" applyAlignment="1">
      <alignment/>
    </xf>
    <xf numFmtId="2" fontId="8" fillId="18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18" borderId="0" xfId="0" applyFont="1" applyFill="1" applyAlignment="1">
      <alignment horizontal="center"/>
    </xf>
    <xf numFmtId="0" fontId="8" fillId="18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 horizontal="centerContinuous"/>
    </xf>
    <xf numFmtId="0" fontId="18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19" borderId="0" xfId="0" applyFont="1" applyFill="1" applyAlignment="1">
      <alignment/>
    </xf>
    <xf numFmtId="169" fontId="8" fillId="19" borderId="0" xfId="0" applyNumberFormat="1" applyFont="1" applyFill="1" applyAlignment="1">
      <alignment/>
    </xf>
    <xf numFmtId="171" fontId="8" fillId="19" borderId="0" xfId="0" applyNumberFormat="1" applyFont="1" applyFill="1" applyAlignment="1">
      <alignment/>
    </xf>
    <xf numFmtId="3" fontId="8" fillId="19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19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2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/>
    </xf>
    <xf numFmtId="0" fontId="11" fillId="22" borderId="0" xfId="0" applyFont="1" applyFill="1" applyBorder="1" applyAlignment="1">
      <alignment/>
    </xf>
    <xf numFmtId="166" fontId="19" fillId="23" borderId="0" xfId="0" applyNumberFormat="1" applyFont="1" applyFill="1" applyBorder="1" applyAlignment="1">
      <alignment/>
    </xf>
    <xf numFmtId="166" fontId="14" fillId="23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19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6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6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6" borderId="0" xfId="0" applyFont="1" applyFill="1" applyAlignment="1" quotePrefix="1">
      <alignment horizontal="center"/>
    </xf>
    <xf numFmtId="0" fontId="11" fillId="6" borderId="8" xfId="0" applyFont="1" applyFill="1" applyBorder="1" applyAlignment="1" quotePrefix="1">
      <alignment horizontal="center"/>
    </xf>
    <xf numFmtId="0" fontId="11" fillId="6" borderId="0" xfId="0" applyFont="1" applyFill="1" applyAlignment="1">
      <alignment/>
    </xf>
    <xf numFmtId="169" fontId="20" fillId="6" borderId="0" xfId="0" applyNumberFormat="1" applyFont="1" applyFill="1" applyAlignment="1">
      <alignment/>
    </xf>
    <xf numFmtId="169" fontId="8" fillId="6" borderId="0" xfId="0" applyNumberFormat="1" applyFont="1" applyFill="1" applyAlignment="1">
      <alignment/>
    </xf>
    <xf numFmtId="171" fontId="8" fillId="6" borderId="0" xfId="0" applyNumberFormat="1" applyFont="1" applyFill="1" applyAlignment="1">
      <alignment/>
    </xf>
    <xf numFmtId="3" fontId="20" fillId="6" borderId="0" xfId="42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0" fontId="20" fillId="6" borderId="0" xfId="0" applyFont="1" applyFill="1" applyAlignment="1">
      <alignment/>
    </xf>
    <xf numFmtId="0" fontId="8" fillId="6" borderId="0" xfId="0" applyFont="1" applyFill="1" applyAlignment="1">
      <alignment/>
    </xf>
    <xf numFmtId="3" fontId="20" fillId="6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89"/>
          <c:w val="0.855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Sheet'!$U$3:$U$46</c:f>
              <c:numCache>
                <c:ptCount val="44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0.049960420892495076</c:v>
                </c:pt>
                <c:pt idx="43">
                  <c:v>0.10231845180136342</c:v>
                </c:pt>
              </c:numCache>
            </c:numRef>
          </c:val>
        </c:ser>
        <c:axId val="60351718"/>
        <c:axId val="57576143"/>
      </c:barChart>
      <c:catAx>
        <c:axId val="6035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6143"/>
        <c:crosses val="autoZero"/>
        <c:auto val="1"/>
        <c:lblOffset val="100"/>
        <c:tickLblSkip val="2"/>
        <c:noMultiLvlLbl val="0"/>
      </c:catAx>
      <c:valAx>
        <c:axId val="57576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517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5625"/>
          <c:w val="0.9062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Sheet'!$G$3:$G$46</c:f>
              <c:numCache>
                <c:ptCount val="44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4306.2803</c:v>
                </c:pt>
              </c:numCache>
            </c:numRef>
          </c:val>
          <c:smooth val="0"/>
        </c:ser>
        <c:marker val="1"/>
        <c:axId val="42089186"/>
        <c:axId val="17303515"/>
      </c:lineChart>
      <c:catAx>
        <c:axId val="4208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03515"/>
        <c:crosses val="autoZero"/>
        <c:auto val="0"/>
        <c:lblOffset val="100"/>
        <c:tickLblSkip val="2"/>
        <c:tickMarkSkip val="2"/>
        <c:noMultiLvlLbl val="0"/>
      </c:catAx>
      <c:valAx>
        <c:axId val="17303515"/>
        <c:scaling>
          <c:orientation val="minMax"/>
          <c:max val="4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1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175"/>
          <c:w val="0.8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Sheet'!$M$3:$M$46</c:f>
              <c:numCache>
                <c:ptCount val="44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25</c:v>
                </c:pt>
                <c:pt idx="43">
                  <c:v>33</c:v>
                </c:pt>
              </c:numCache>
            </c:numRef>
          </c:val>
        </c:ser>
        <c:axId val="22483796"/>
        <c:axId val="29334277"/>
      </c:barChart>
      <c:catAx>
        <c:axId val="22483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34277"/>
        <c:crosses val="autoZero"/>
        <c:auto val="1"/>
        <c:lblOffset val="100"/>
        <c:tickLblSkip val="2"/>
        <c:noMultiLvlLbl val="0"/>
      </c:catAx>
      <c:valAx>
        <c:axId val="29334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83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625"/>
          <c:w val="0.904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Sheet'!$N$3:$N$46</c:f>
              <c:numCache>
                <c:ptCount val="44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2008</c:v>
                </c:pt>
                <c:pt idx="43">
                  <c:v>2058</c:v>
                </c:pt>
              </c:numCache>
            </c:numRef>
          </c:val>
        </c:ser>
        <c:axId val="44560434"/>
        <c:axId val="33831915"/>
      </c:barChart>
      <c:catAx>
        <c:axId val="44560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31915"/>
        <c:crosses val="autoZero"/>
        <c:auto val="1"/>
        <c:lblOffset val="100"/>
        <c:tickLblSkip val="2"/>
        <c:noMultiLvlLbl val="0"/>
      </c:catAx>
      <c:valAx>
        <c:axId val="338319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60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58"/>
          <c:w val="0.856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Sheet'!$F$3:$F$46</c:f>
              <c:numCache>
                <c:ptCount val="44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52.09</c:v>
                </c:pt>
              </c:numCache>
            </c:numRef>
          </c:val>
        </c:ser>
        <c:axId val="50480896"/>
        <c:axId val="59435777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Sheet'!$Z$3:$Z$46</c:f>
              <c:numCache>
                <c:ptCount val="44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</c:numCache>
            </c:numRef>
          </c:val>
          <c:smooth val="0"/>
        </c:ser>
        <c:axId val="50480896"/>
        <c:axId val="59435777"/>
      </c:lineChart>
      <c:catAx>
        <c:axId val="5048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435777"/>
        <c:crosses val="autoZero"/>
        <c:auto val="0"/>
        <c:lblOffset val="100"/>
        <c:tickLblSkip val="2"/>
        <c:tickMarkSkip val="2"/>
        <c:noMultiLvlLbl val="0"/>
      </c:catAx>
      <c:valAx>
        <c:axId val="5943577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08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21375"/>
          <c:w val="0.400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95"/>
          <c:w val="0.892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dPt>
            <c:idx val="34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ymbol val="plus"/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5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6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7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8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9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3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Sheet'!$D$3:$D$46</c:f>
              <c:numCache>
                <c:ptCount val="44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</c:numCache>
            </c:numRef>
          </c:val>
          <c:smooth val="0"/>
        </c:ser>
        <c:marker val="1"/>
        <c:axId val="1703742"/>
        <c:axId val="36819399"/>
      </c:lineChart>
      <c:catAx>
        <c:axId val="170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19399"/>
        <c:crosses val="autoZero"/>
        <c:auto val="0"/>
        <c:lblOffset val="100"/>
        <c:tickLblSkip val="2"/>
        <c:tickMarkSkip val="2"/>
        <c:noMultiLvlLbl val="0"/>
      </c:catAx>
      <c:valAx>
        <c:axId val="36819399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7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"/>
          <c:w val="0.90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Sheet'!$J$3:$J$46</c:f>
              <c:numCache>
                <c:ptCount val="44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4141.043900000001</c:v>
                </c:pt>
                <c:pt idx="43">
                  <c:v>4528.324200000001</c:v>
                </c:pt>
              </c:numCache>
            </c:numRef>
          </c:val>
        </c:ser>
        <c:axId val="31390828"/>
        <c:axId val="35792317"/>
      </c:barChart>
      <c:catAx>
        <c:axId val="31390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92317"/>
        <c:crosses val="autoZero"/>
        <c:auto val="0"/>
        <c:lblOffset val="100"/>
        <c:tickLblSkip val="2"/>
        <c:tickMarkSkip val="2"/>
        <c:noMultiLvlLbl val="0"/>
      </c:catAx>
      <c:valAx>
        <c:axId val="35792317"/>
        <c:scaling>
          <c:orientation val="minMax"/>
          <c:max val="4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908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645"/>
          <c:w val="0.856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Sheet'!$O$3:$O$46</c:f>
              <c:numCache>
                <c:ptCount val="44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1936</c:v>
                </c:pt>
                <c:pt idx="43">
                  <c:v>2050</c:v>
                </c:pt>
              </c:numCache>
            </c:numRef>
          </c:val>
        </c:ser>
        <c:axId val="35847690"/>
        <c:axId val="39225443"/>
      </c:barChart>
      <c:catAx>
        <c:axId val="35847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25443"/>
        <c:crosses val="autoZero"/>
        <c:auto val="0"/>
        <c:lblOffset val="100"/>
        <c:tickLblSkip val="2"/>
        <c:tickMarkSkip val="2"/>
        <c:noMultiLvlLbl val="0"/>
      </c:catAx>
      <c:valAx>
        <c:axId val="39225443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476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545"/>
          <c:w val="0.8712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Sheet'!$W$3:$W$46</c:f>
              <c:numCache>
                <c:ptCount val="44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9.5</c:v>
                </c:pt>
              </c:numCache>
            </c:numRef>
          </c:val>
          <c:smooth val="0"/>
        </c:ser>
        <c:marker val="1"/>
        <c:axId val="43941784"/>
        <c:axId val="63203129"/>
      </c:lineChart>
      <c:catAx>
        <c:axId val="43941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03129"/>
        <c:crosses val="autoZero"/>
        <c:auto val="0"/>
        <c:lblOffset val="100"/>
        <c:tickLblSkip val="2"/>
        <c:tickMarkSkip val="2"/>
        <c:noMultiLvlLbl val="0"/>
      </c:catAx>
      <c:valAx>
        <c:axId val="63203129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417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9775"/>
          <c:w val="0.820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Sheet'!$U$3:$U$46</c:f>
              <c:numCache>
                <c:ptCount val="44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0.049960420892495076</c:v>
                </c:pt>
                <c:pt idx="43">
                  <c:v>0.10231845180136342</c:v>
                </c:pt>
              </c:numCache>
            </c:numRef>
          </c:val>
        </c:ser>
        <c:axId val="30185622"/>
        <c:axId val="29383615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D4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Sheet'!$W$3:$W$46</c:f>
              <c:numCache>
                <c:ptCount val="44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9.5</c:v>
                </c:pt>
              </c:numCache>
            </c:numRef>
          </c:val>
          <c:smooth val="0"/>
        </c:ser>
        <c:axId val="47570052"/>
        <c:axId val="16092021"/>
      </c:lineChart>
      <c:catAx>
        <c:axId val="30185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83615"/>
        <c:crosses val="autoZero"/>
        <c:auto val="0"/>
        <c:lblOffset val="100"/>
        <c:tickLblSkip val="4"/>
        <c:tickMarkSkip val="4"/>
        <c:noMultiLvlLbl val="0"/>
      </c:catAx>
      <c:valAx>
        <c:axId val="293836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0185622"/>
        <c:crossesAt val="1"/>
        <c:crossBetween val="between"/>
        <c:dispUnits/>
      </c:valAx>
      <c:catAx>
        <c:axId val="47570052"/>
        <c:scaling>
          <c:orientation val="minMax"/>
        </c:scaling>
        <c:axPos val="b"/>
        <c:delete val="1"/>
        <c:majorTickMark val="out"/>
        <c:minorTickMark val="none"/>
        <c:tickLblPos val="none"/>
        <c:crossAx val="16092021"/>
        <c:crosses val="autoZero"/>
        <c:auto val="0"/>
        <c:lblOffset val="100"/>
        <c:tickLblSkip val="1"/>
        <c:noMultiLvlLbl val="0"/>
      </c:catAx>
      <c:valAx>
        <c:axId val="16092021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757005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725"/>
          <c:y val="0.13175"/>
          <c:w val="0.246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0.171</cdr:y>
    </cdr:from>
    <cdr:to>
      <cdr:x>0.933</cdr:x>
      <cdr:y>0.28425</cdr:y>
    </cdr:to>
    <cdr:sp>
      <cdr:nvSpPr>
        <cdr:cNvPr id="1" name="Text Box 2"/>
        <cdr:cNvSpPr txBox="1">
          <a:spLocks noChangeArrowheads="1"/>
        </cdr:cNvSpPr>
      </cdr:nvSpPr>
      <cdr:spPr>
        <a:xfrm>
          <a:off x="828675" y="581025"/>
          <a:ext cx="414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assumes USDA yield estimate of 52.1 bu/A and USDA estimated 83.4 m. planted acres</a:t>
          </a:r>
        </a:p>
      </cdr:txBody>
    </cdr:sp>
  </cdr:relSizeAnchor>
  <cdr:relSizeAnchor xmlns:cdr="http://schemas.openxmlformats.org/drawingml/2006/chartDrawing">
    <cdr:from>
      <cdr:x>0.70575</cdr:x>
      <cdr:y>0.923</cdr:y>
    </cdr:from>
    <cdr:to>
      <cdr:x>0.9995</cdr:x>
      <cdr:y>0.99925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62375" y="3162300"/>
          <a:ext cx="1571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0.89275</cdr:x>
      <cdr:y>0.28625</cdr:y>
    </cdr:from>
    <cdr:to>
      <cdr:x>0.93225</cdr:x>
      <cdr:y>0.62</cdr:y>
    </cdr:to>
    <cdr:sp>
      <cdr:nvSpPr>
        <cdr:cNvPr id="3" name="Line 5"/>
        <cdr:cNvSpPr>
          <a:spLocks/>
        </cdr:cNvSpPr>
      </cdr:nvSpPr>
      <cdr:spPr>
        <a:xfrm>
          <a:off x="4752975" y="981075"/>
          <a:ext cx="209550" cy="11430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</cdr:y>
    </cdr:from>
    <cdr:to>
      <cdr:x>0.5035</cdr:x>
      <cdr:y>0.99825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86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2eadb85-b11d-4c6f-970b-910de59642d4}" type="TxLink">
            <a:rPr lang="en-US" cap="none" sz="1000" b="1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</xdr:row>
      <xdr:rowOff>142875</xdr:rowOff>
    </xdr:from>
    <xdr:to>
      <xdr:col>6</xdr:col>
      <xdr:colOff>523875</xdr:colOff>
      <xdr:row>3</xdr:row>
      <xdr:rowOff>123825</xdr:rowOff>
    </xdr:to>
    <xdr:sp>
      <xdr:nvSpPr>
        <xdr:cNvPr id="2" name="Line 38"/>
        <xdr:cNvSpPr>
          <a:spLocks/>
        </xdr:cNvSpPr>
      </xdr:nvSpPr>
      <xdr:spPr>
        <a:xfrm>
          <a:off x="4733925" y="523875"/>
          <a:ext cx="3619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0.077</cdr:y>
    </cdr:from>
    <cdr:to>
      <cdr:x>0.72375</cdr:x>
      <cdr:y>0.13375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71900" y="2571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0.88125</cdr:y>
    </cdr:from>
    <cdr:to>
      <cdr:x>0.99875</cdr:x>
      <cdr:y>0.9995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771900" y="3000375"/>
          <a:ext cx="15525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0.1565</cdr:x>
      <cdr:y>0.09675</cdr:y>
    </cdr:from>
    <cdr:to>
      <cdr:x>0.85825</cdr:x>
      <cdr:y>0.22575</cdr:y>
    </cdr:to>
    <cdr:sp>
      <cdr:nvSpPr>
        <cdr:cNvPr id="3" name="Text Box 2"/>
        <cdr:cNvSpPr txBox="1">
          <a:spLocks noChangeArrowheads="1"/>
        </cdr:cNvSpPr>
      </cdr:nvSpPr>
      <cdr:spPr>
        <a:xfrm>
          <a:off x="828675" y="323850"/>
          <a:ext cx="3743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assumes USDA estimated yield of 52.1 bu./acre and USDA estimated 83.4 m. planted acres</a:t>
          </a:r>
        </a:p>
      </cdr:txBody>
    </cdr:sp>
  </cdr:relSizeAnchor>
  <cdr:relSizeAnchor xmlns:cdr="http://schemas.openxmlformats.org/drawingml/2006/chartDrawing">
    <cdr:from>
      <cdr:x>0.85825</cdr:x>
      <cdr:y>0.13225</cdr:y>
    </cdr:from>
    <cdr:to>
      <cdr:x>0.96575</cdr:x>
      <cdr:y>0.1505</cdr:y>
    </cdr:to>
    <cdr:sp>
      <cdr:nvSpPr>
        <cdr:cNvPr id="4" name="Line 5"/>
        <cdr:cNvSpPr>
          <a:spLocks/>
        </cdr:cNvSpPr>
      </cdr:nvSpPr>
      <cdr:spPr>
        <a:xfrm>
          <a:off x="4572000" y="447675"/>
          <a:ext cx="571500" cy="66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0.94425</cdr:y>
    </cdr:from>
    <cdr:to>
      <cdr:x>0.504</cdr:x>
      <cdr:y>0.99825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d18aa8c-441a-4979-b17a-8cb5fb8e4c62}" type="TxLink">
            <a:rPr lang="en-US" cap="none" sz="1000" b="1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0.88625</cdr:y>
    </cdr:from>
    <cdr:to>
      <cdr:x>0.99825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52850" y="3038475"/>
          <a:ext cx="1571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0.92925</cdr:y>
    </cdr:from>
    <cdr:to>
      <cdr:x>0.502</cdr:x>
      <cdr:y>0.99275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181350"/>
          <a:ext cx="2676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4f7cd98-101a-48a6-a56c-05791cdebe33}" type="TxLink">
            <a:rPr lang="en-US" cap="none" sz="1000" b="1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</xdr:row>
      <xdr:rowOff>9525</xdr:rowOff>
    </xdr:from>
    <xdr:to>
      <xdr:col>6</xdr:col>
      <xdr:colOff>95250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9950" y="3905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</a:t>
          </a:r>
        </a:p>
      </xdr:txBody>
    </xdr:sp>
    <xdr:clientData fLocksWithSheet="0" fPrintsWithSheet="0"/>
  </xdr:twoCellAnchor>
  <xdr:twoCellAnchor>
    <xdr:from>
      <xdr:col>6</xdr:col>
      <xdr:colOff>123825</xdr:colOff>
      <xdr:row>2</xdr:row>
      <xdr:rowOff>95250</xdr:rowOff>
    </xdr:from>
    <xdr:to>
      <xdr:col>6</xdr:col>
      <xdr:colOff>428625</xdr:colOff>
      <xdr:row>3</xdr:row>
      <xdr:rowOff>95250</xdr:rowOff>
    </xdr:to>
    <xdr:sp>
      <xdr:nvSpPr>
        <xdr:cNvPr id="3" name="Line 5"/>
        <xdr:cNvSpPr>
          <a:spLocks/>
        </xdr:cNvSpPr>
      </xdr:nvSpPr>
      <xdr:spPr>
        <a:xfrm>
          <a:off x="4695825" y="476250"/>
          <a:ext cx="30480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0.08925</cdr:y>
    </cdr:from>
    <cdr:to>
      <cdr:x>0.706</cdr:x>
      <cdr:y>0.14925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57600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0.886</cdr:y>
    </cdr:from>
    <cdr:to>
      <cdr:x>0.998</cdr:x>
      <cdr:y>0.99925</cdr:y>
    </cdr:to>
    <cdr:sp>
      <cdr:nvSpPr>
        <cdr:cNvPr id="2" name="Text Box 3"/>
        <cdr:cNvSpPr txBox="1">
          <a:spLocks noChangeArrowheads="1"/>
        </cdr:cNvSpPr>
      </cdr:nvSpPr>
      <cdr:spPr>
        <a:xfrm>
          <a:off x="3790950" y="3009900"/>
          <a:ext cx="1495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0.94325</cdr:y>
    </cdr:from>
    <cdr:to>
      <cdr:x>0.5015</cdr:x>
      <cdr:y>0.99775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200400"/>
          <a:ext cx="2667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f865dde-b2ff-4b98-838b-967dbd42be10}" type="TxLink">
            <a:rPr lang="en-US" cap="none" sz="1000" b="1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305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2</xdr:row>
      <xdr:rowOff>180975</xdr:rowOff>
    </xdr:from>
    <xdr:to>
      <xdr:col>5</xdr:col>
      <xdr:colOff>295275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0325" y="56197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</a:t>
          </a:r>
        </a:p>
      </xdr:txBody>
    </xdr:sp>
    <xdr:clientData fLocksWithSheet="0" fPrintsWithSheet="0"/>
  </xdr:twoCellAnchor>
  <xdr:twoCellAnchor>
    <xdr:from>
      <xdr:col>5</xdr:col>
      <xdr:colOff>361950</xdr:colOff>
      <xdr:row>3</xdr:row>
      <xdr:rowOff>152400</xdr:rowOff>
    </xdr:from>
    <xdr:to>
      <xdr:col>6</xdr:col>
      <xdr:colOff>333375</xdr:colOff>
      <xdr:row>8</xdr:row>
      <xdr:rowOff>171450</xdr:rowOff>
    </xdr:to>
    <xdr:sp>
      <xdr:nvSpPr>
        <xdr:cNvPr id="3" name="Line 5"/>
        <xdr:cNvSpPr>
          <a:spLocks/>
        </xdr:cNvSpPr>
      </xdr:nvSpPr>
      <xdr:spPr>
        <a:xfrm>
          <a:off x="4171950" y="723900"/>
          <a:ext cx="733425" cy="971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0.90975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476750" y="3114675"/>
          <a:ext cx="13335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0.946</cdr:y>
    </cdr:from>
    <cdr:to>
      <cdr:x>0.46625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0" y="323850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2ad4516-b8a7-4e07-9b7d-e78f76e22f2a}" type="TxLink">
            <a:rPr lang="en-US" cap="none" sz="1000" b="1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10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0.075</cdr:y>
    </cdr:from>
    <cdr:to>
      <cdr:x>0.684</cdr:x>
      <cdr:y>0.1325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52825" y="247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0.89825</cdr:y>
    </cdr:from>
    <cdr:to>
      <cdr:x>0.76925</cdr:x>
      <cdr:y>0.89825</cdr:y>
    </cdr:to>
    <cdr:sp>
      <cdr:nvSpPr>
        <cdr:cNvPr id="2" name="Text Box 4"/>
        <cdr:cNvSpPr txBox="1">
          <a:spLocks noChangeArrowheads="1"/>
        </cdr:cNvSpPr>
      </cdr:nvSpPr>
      <cdr:spPr>
        <a:xfrm>
          <a:off x="3848100" y="306705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0.184</cdr:x>
      <cdr:y>0.068</cdr:y>
    </cdr:from>
    <cdr:to>
      <cdr:x>0.85275</cdr:x>
      <cdr:y>0.1875</cdr:y>
    </cdr:to>
    <cdr:sp>
      <cdr:nvSpPr>
        <cdr:cNvPr id="3" name="Text Box 2"/>
        <cdr:cNvSpPr txBox="1">
          <a:spLocks noChangeArrowheads="1"/>
        </cdr:cNvSpPr>
      </cdr:nvSpPr>
      <cdr:spPr>
        <a:xfrm>
          <a:off x="971550" y="228600"/>
          <a:ext cx="3552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assumes USDA estimated yield of 52.1 bu./acre and USDA estimated 83.4 m. planted acres</a:t>
          </a:r>
        </a:p>
      </cdr:txBody>
    </cdr:sp>
  </cdr:relSizeAnchor>
  <cdr:relSizeAnchor xmlns:cdr="http://schemas.openxmlformats.org/drawingml/2006/chartDrawing">
    <cdr:from>
      <cdr:x>0.86275</cdr:x>
      <cdr:y>0.11625</cdr:y>
    </cdr:from>
    <cdr:to>
      <cdr:x>0.94875</cdr:x>
      <cdr:y>0.11625</cdr:y>
    </cdr:to>
    <cdr:sp>
      <cdr:nvSpPr>
        <cdr:cNvPr id="4" name="Line 6"/>
        <cdr:cNvSpPr>
          <a:spLocks/>
        </cdr:cNvSpPr>
      </cdr:nvSpPr>
      <cdr:spPr>
        <a:xfrm>
          <a:off x="4581525" y="390525"/>
          <a:ext cx="45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0.94225</cdr:y>
    </cdr:from>
    <cdr:to>
      <cdr:x>0.50625</cdr:x>
      <cdr:y>0.996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e53012e-123a-4e52-9d57-8e176cd77b41}" type="TxLink">
            <a:rPr lang="en-US" cap="none" sz="1000" b="1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0.90975</cdr:y>
    </cdr:from>
    <cdr:to>
      <cdr:x>1</cdr:x>
      <cdr:y>0.999</cdr:y>
    </cdr:to>
    <cdr:sp>
      <cdr:nvSpPr>
        <cdr:cNvPr id="1" name="Text Box 5"/>
        <cdr:cNvSpPr txBox="1">
          <a:spLocks noChangeArrowheads="1"/>
        </cdr:cNvSpPr>
      </cdr:nvSpPr>
      <cdr:spPr>
        <a:xfrm>
          <a:off x="3895725" y="3095625"/>
          <a:ext cx="1400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-0.00075</cdr:x>
      <cdr:y>0.9455</cdr:y>
    </cdr:from>
    <cdr:to>
      <cdr:x>0.5135</cdr:x>
      <cdr:y>0.9985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19450"/>
          <a:ext cx="2724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0ff026c-6dc9-4491-a6cc-d98cfc147e3d}" type="TxLink">
            <a:rPr lang="en-US" cap="none" sz="1000" b="1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304800</xdr:colOff>
      <xdr:row>9</xdr:row>
      <xdr:rowOff>161925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52400" cy="1257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0.91125</cdr:y>
    </cdr:from>
    <cdr:to>
      <cdr:x>0.76625</cdr:x>
      <cdr:y>0.91275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114675"/>
          <a:ext cx="2286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0.94025</cdr:y>
    </cdr:from>
    <cdr:to>
      <cdr:x>0.5065</cdr:x>
      <cdr:y>0.9955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099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b08ba54-b132-4969-a61b-4779af98ca2c}" type="TxLink">
            <a:rPr lang="en-US" cap="none" sz="1000" b="1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19050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810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</xdr:row>
      <xdr:rowOff>171450</xdr:rowOff>
    </xdr:from>
    <xdr:to>
      <xdr:col>6</xdr:col>
      <xdr:colOff>533400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9975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</a:t>
          </a:r>
        </a:p>
      </xdr:txBody>
    </xdr:sp>
    <xdr:clientData fLocksWithSheet="0" fPrintsWithSheet="0"/>
  </xdr:twoCellAnchor>
  <xdr:twoCellAnchor>
    <xdr:from>
      <xdr:col>6</xdr:col>
      <xdr:colOff>266700</xdr:colOff>
      <xdr:row>2</xdr:row>
      <xdr:rowOff>180975</xdr:rowOff>
    </xdr:from>
    <xdr:to>
      <xdr:col>6</xdr:col>
      <xdr:colOff>457200</xdr:colOff>
      <xdr:row>3</xdr:row>
      <xdr:rowOff>171450</xdr:rowOff>
    </xdr:to>
    <xdr:sp>
      <xdr:nvSpPr>
        <xdr:cNvPr id="3" name="Line 5"/>
        <xdr:cNvSpPr>
          <a:spLocks/>
        </xdr:cNvSpPr>
      </xdr:nvSpPr>
      <xdr:spPr>
        <a:xfrm>
          <a:off x="4838700" y="561975"/>
          <a:ext cx="19050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0.903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238625" y="3209925"/>
          <a:ext cx="1409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0.8485</cdr:x>
      <cdr:y>0.10675</cdr:y>
    </cdr:from>
    <cdr:to>
      <cdr:x>0.93875</cdr:x>
      <cdr:y>0.17275</cdr:y>
    </cdr:to>
    <cdr:sp>
      <cdr:nvSpPr>
        <cdr:cNvPr id="2" name="Line 5"/>
        <cdr:cNvSpPr>
          <a:spLocks/>
        </cdr:cNvSpPr>
      </cdr:nvSpPr>
      <cdr:spPr>
        <a:xfrm>
          <a:off x="4791075" y="371475"/>
          <a:ext cx="514350" cy="2381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0.94375</cdr:y>
    </cdr:from>
    <cdr:to>
      <cdr:x>0.47225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352800"/>
          <a:ext cx="2667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412a87f-0e01-42c8-98e8-be37ca885d31}" type="TxLink">
            <a:rPr lang="en-US" cap="none" sz="1000" b="1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USDA estimated yield = 52.1 bu/acre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0.41925</cdr:y>
    </cdr:from>
    <cdr:to>
      <cdr:x>0.733</cdr:x>
      <cdr:y>0.47875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0000" y="142875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0.9055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43325" y="3095625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0.17875</cdr:x>
      <cdr:y>0.08525</cdr:y>
    </cdr:from>
    <cdr:to>
      <cdr:x>0.8915</cdr:x>
      <cdr:y>0.16725</cdr:y>
    </cdr:to>
    <cdr:sp>
      <cdr:nvSpPr>
        <cdr:cNvPr id="3" name="TextBox 4"/>
        <cdr:cNvSpPr txBox="1">
          <a:spLocks noChangeArrowheads="1"/>
        </cdr:cNvSpPr>
      </cdr:nvSpPr>
      <cdr:spPr>
        <a:xfrm>
          <a:off x="942975" y="285750"/>
          <a:ext cx="3790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estimated planted acreage = 83.4 m. acres </a:t>
          </a:r>
        </a:p>
      </cdr:txBody>
    </cdr:sp>
  </cdr:relSizeAnchor>
  <cdr:relSizeAnchor xmlns:cdr="http://schemas.openxmlformats.org/drawingml/2006/chartDrawing">
    <cdr:from>
      <cdr:x>-0.00025</cdr:x>
      <cdr:y>0.94175</cdr:y>
    </cdr:from>
    <cdr:to>
      <cdr:x>0.504</cdr:x>
      <cdr:y>0.9955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76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0bd2390-ab47-4106-bc60-e0d91abb2e9d}" type="TxLink">
            <a:rPr lang="en-US" cap="none" sz="1000" b="1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84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T4" sqref="AT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48" width="9.21484375" style="5" customWidth="1"/>
    <col min="49" max="49" width="4.77734375" style="5" customWidth="1"/>
    <col min="50" max="16384" width="9.21484375" style="2" customWidth="1"/>
  </cols>
  <sheetData>
    <row r="1" spans="2:4" ht="12.75">
      <c r="B1" s="77" t="s">
        <v>148</v>
      </c>
      <c r="C1" s="3"/>
      <c r="D1" s="4"/>
    </row>
    <row r="2" ht="12.75">
      <c r="B2" s="129" t="s">
        <v>149</v>
      </c>
    </row>
    <row r="3" spans="2:48" ht="12.75">
      <c r="B3" s="128" t="str">
        <f>B2&amp;" "&amp;"&amp; K-State Ag. Econ. Dept."</f>
        <v>Source:  USDA WASDE Report 2.9.17 &amp; K-State Ag. Econ. Dept.</v>
      </c>
      <c r="AL3" s="6"/>
      <c r="AM3" s="6"/>
      <c r="AN3" s="6"/>
      <c r="AO3" s="6"/>
      <c r="AP3" s="132"/>
      <c r="AQ3" s="132"/>
      <c r="AR3" s="132"/>
      <c r="AS3" s="132"/>
      <c r="AT3" s="83"/>
      <c r="AU3" s="83" t="s">
        <v>128</v>
      </c>
      <c r="AV3" s="83"/>
    </row>
    <row r="4" spans="3:54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84" t="s">
        <v>119</v>
      </c>
      <c r="AU4" s="85" t="s">
        <v>110</v>
      </c>
      <c r="AV4" s="85" t="s">
        <v>111</v>
      </c>
      <c r="AZ4" s="75" t="s">
        <v>129</v>
      </c>
      <c r="BA4" s="26">
        <f>COUNT(C8:AS8)</f>
        <v>43</v>
      </c>
      <c r="BB4" s="26">
        <f>COUNT(AJ8:AS8)</f>
        <v>10</v>
      </c>
    </row>
    <row r="5" spans="3:48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35">
        <v>16</v>
      </c>
      <c r="AU5" s="135">
        <v>16</v>
      </c>
      <c r="AV5" s="135">
        <v>16</v>
      </c>
    </row>
    <row r="6" spans="2:54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36" t="s">
        <v>147</v>
      </c>
      <c r="AU6" s="136" t="s">
        <v>147</v>
      </c>
      <c r="AV6" s="136" t="s">
        <v>147</v>
      </c>
      <c r="AX6" s="2" t="s">
        <v>133</v>
      </c>
      <c r="AY6" s="26" t="s">
        <v>131</v>
      </c>
      <c r="AZ6" s="26" t="s">
        <v>132</v>
      </c>
      <c r="BA6" s="26" t="s">
        <v>130</v>
      </c>
      <c r="BB6" s="26" t="s">
        <v>130</v>
      </c>
    </row>
    <row r="7" spans="2:50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37"/>
      <c r="AU7" s="86"/>
      <c r="AV7" s="86"/>
      <c r="AX7" s="78"/>
    </row>
    <row r="8" spans="2:54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138">
        <v>83.4</v>
      </c>
      <c r="AU8" s="87">
        <f>AT8</f>
        <v>83.4</v>
      </c>
      <c r="AV8" s="87">
        <f>AU8</f>
        <v>83.4</v>
      </c>
      <c r="AX8" s="79"/>
      <c r="AY8" s="18">
        <f aca="true" t="shared" si="0" ref="AY8:AY15">MIN(C8:AT8)</f>
        <v>50.3</v>
      </c>
      <c r="AZ8" s="18">
        <f aca="true" t="shared" si="1" ref="AZ8:AZ15">MAX(C8:AT8)</f>
        <v>83.4</v>
      </c>
      <c r="BA8" s="76">
        <f aca="true" t="shared" si="2" ref="BA8:BA15">RANK(AT8,C8:AT8,0)</f>
        <v>1</v>
      </c>
      <c r="BB8" s="76">
        <f aca="true" t="shared" si="3" ref="BB8:BB15">RANK(AT8,AH8:AT8,0)</f>
        <v>1</v>
      </c>
    </row>
    <row r="9" spans="2:54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138">
        <v>82.67</v>
      </c>
      <c r="AU9" s="87">
        <f>AT9</f>
        <v>82.67</v>
      </c>
      <c r="AV9" s="87">
        <f>AU9</f>
        <v>82.67</v>
      </c>
      <c r="AX9" s="79"/>
      <c r="AY9" s="18">
        <f t="shared" si="0"/>
        <v>49.4</v>
      </c>
      <c r="AZ9" s="18">
        <f t="shared" si="1"/>
        <v>82.67</v>
      </c>
      <c r="BA9" s="76">
        <f t="shared" si="2"/>
        <v>1</v>
      </c>
      <c r="BB9" s="76">
        <f t="shared" si="3"/>
        <v>1</v>
      </c>
    </row>
    <row r="10" spans="2:54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39">
        <v>52.09</v>
      </c>
      <c r="AU10" s="87">
        <f>MIN(AI10:AS10)</f>
        <v>39.71887550200803</v>
      </c>
      <c r="AV10" s="87">
        <f>MAX(AI10:AS10)</f>
        <v>48</v>
      </c>
      <c r="AX10" s="79"/>
      <c r="AY10" s="18">
        <f t="shared" si="0"/>
        <v>23.703703703703706</v>
      </c>
      <c r="AZ10" s="18">
        <f t="shared" si="1"/>
        <v>52.09</v>
      </c>
      <c r="BA10" s="76">
        <f t="shared" si="2"/>
        <v>1</v>
      </c>
      <c r="BB10" s="76">
        <f t="shared" si="3"/>
        <v>1</v>
      </c>
    </row>
    <row r="11" spans="2:54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V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>AP9/AP8</f>
        <v>0.9852331606217617</v>
      </c>
      <c r="AQ11" s="20">
        <f>AQ9/AQ8</f>
        <v>0.9936197916666667</v>
      </c>
      <c r="AR11" s="20">
        <f>AR9/AR8</f>
        <v>0.9919567827130852</v>
      </c>
      <c r="AS11" s="20">
        <f>AS9/AS8</f>
        <v>0.9879081015719468</v>
      </c>
      <c r="AT11" s="140">
        <f>AT9/AT8</f>
        <v>0.9912470023980815</v>
      </c>
      <c r="AU11" s="88">
        <f t="shared" si="6"/>
        <v>0.9912470023980815</v>
      </c>
      <c r="AV11" s="88">
        <f t="shared" si="6"/>
        <v>0.9912470023980815</v>
      </c>
      <c r="AX11" s="78"/>
      <c r="AY11" s="20">
        <f t="shared" si="0"/>
        <v>0.8969072164948454</v>
      </c>
      <c r="AZ11" s="20">
        <f t="shared" si="1"/>
        <v>0.9936197916666667</v>
      </c>
      <c r="BA11" s="76">
        <f t="shared" si="2"/>
        <v>3</v>
      </c>
      <c r="BB11" s="76">
        <f t="shared" si="3"/>
        <v>3</v>
      </c>
    </row>
    <row r="12" spans="2:54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V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141">
        <f>AT9*AT10</f>
        <v>4306.2803</v>
      </c>
      <c r="AU12" s="89">
        <f t="shared" si="7"/>
        <v>3283.559437751004</v>
      </c>
      <c r="AV12" s="89">
        <f t="shared" si="7"/>
        <v>3968.16</v>
      </c>
      <c r="AX12" s="79">
        <f>AT12/AT$12</f>
        <v>1</v>
      </c>
      <c r="AY12" s="23">
        <f t="shared" si="0"/>
        <v>1216</v>
      </c>
      <c r="AZ12" s="23">
        <f t="shared" si="1"/>
        <v>4306.2803</v>
      </c>
      <c r="BA12" s="76">
        <f t="shared" si="2"/>
        <v>1</v>
      </c>
      <c r="BB12" s="76">
        <f t="shared" si="3"/>
        <v>1</v>
      </c>
    </row>
    <row r="13" spans="2:54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142">
        <f t="shared" si="10"/>
        <v>197.04390000000058</v>
      </c>
      <c r="AU13" s="89">
        <f>AT13</f>
        <v>197.04390000000058</v>
      </c>
      <c r="AV13" s="89">
        <f>AU13</f>
        <v>197.04390000000058</v>
      </c>
      <c r="AX13" s="79">
        <f>AT13/AT$12</f>
        <v>0.045757332610234534</v>
      </c>
      <c r="AY13" s="24">
        <f t="shared" si="0"/>
        <v>60</v>
      </c>
      <c r="AZ13" s="24">
        <f t="shared" si="1"/>
        <v>574</v>
      </c>
      <c r="BA13" s="76">
        <f t="shared" si="2"/>
        <v>26</v>
      </c>
      <c r="BB13" s="76">
        <f t="shared" si="3"/>
        <v>6</v>
      </c>
    </row>
    <row r="14" spans="2:54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143">
        <v>25</v>
      </c>
      <c r="AU14" s="89">
        <f>AT14</f>
        <v>25</v>
      </c>
      <c r="AV14" s="89">
        <f>AU14</f>
        <v>25</v>
      </c>
      <c r="AX14" s="79">
        <f>AT14/AT$12</f>
        <v>0.005805474390508207</v>
      </c>
      <c r="AY14" s="24">
        <f t="shared" si="0"/>
        <v>0</v>
      </c>
      <c r="AZ14" s="24">
        <f t="shared" si="1"/>
        <v>72</v>
      </c>
      <c r="BA14" s="76">
        <f t="shared" si="2"/>
        <v>4</v>
      </c>
      <c r="BB14" s="76">
        <f t="shared" si="3"/>
        <v>4</v>
      </c>
    </row>
    <row r="15" spans="2:54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V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f t="shared" si="15"/>
        <v>4141.043900000001</v>
      </c>
      <c r="AT15" s="82">
        <f t="shared" si="15"/>
        <v>4528.324200000001</v>
      </c>
      <c r="AU15" s="82">
        <f>SUM(AU12:AU14)</f>
        <v>3505.603337751005</v>
      </c>
      <c r="AV15" s="82">
        <f t="shared" si="15"/>
        <v>4190.2039</v>
      </c>
      <c r="AX15" s="79">
        <f>AT15/AT$12</f>
        <v>1.0515628070007428</v>
      </c>
      <c r="AY15" s="22">
        <f t="shared" si="0"/>
        <v>1387</v>
      </c>
      <c r="AZ15" s="22">
        <f t="shared" si="1"/>
        <v>4528.324200000001</v>
      </c>
      <c r="BA15" s="76">
        <f t="shared" si="2"/>
        <v>1</v>
      </c>
      <c r="BB15" s="76">
        <f t="shared" si="3"/>
        <v>1</v>
      </c>
    </row>
    <row r="16" spans="3:54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44"/>
      <c r="AU16" s="89"/>
      <c r="AV16" s="89"/>
      <c r="AX16" s="78"/>
      <c r="AY16" s="17"/>
      <c r="AZ16" s="17"/>
      <c r="BA16" s="76"/>
      <c r="BB16" s="76"/>
    </row>
    <row r="17" spans="2:54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145">
        <v>1930</v>
      </c>
      <c r="AU17" s="89">
        <f>AT17</f>
        <v>1930</v>
      </c>
      <c r="AV17" s="89">
        <f>AU17</f>
        <v>1930</v>
      </c>
      <c r="AX17" s="79">
        <f>AT17/AT$12</f>
        <v>0.44818262294723354</v>
      </c>
      <c r="AY17" s="24">
        <f>MIN(C17:AT17)</f>
        <v>701</v>
      </c>
      <c r="AZ17" s="24">
        <f>MAX(C17:AT17)</f>
        <v>1930</v>
      </c>
      <c r="BA17" s="76">
        <f>RANK(AT17,C17:AT17,0)</f>
        <v>1</v>
      </c>
      <c r="BB17" s="76">
        <f>RANK(AT17,AH17:AT17,0)</f>
        <v>1</v>
      </c>
    </row>
    <row r="18" spans="2:54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145">
        <v>95</v>
      </c>
      <c r="AU18" s="89">
        <f>AY18</f>
        <v>53</v>
      </c>
      <c r="AV18" s="89">
        <f>AU18</f>
        <v>53</v>
      </c>
      <c r="AX18" s="79">
        <f>AT18/AT$12</f>
        <v>0.022060802683931187</v>
      </c>
      <c r="AY18" s="24">
        <f>MIN(C18:AT18)</f>
        <v>53</v>
      </c>
      <c r="AZ18" s="24">
        <f>MAX(C18:AT18)</f>
        <v>97</v>
      </c>
      <c r="BA18" s="76">
        <f>RANK(AT18,C18:AT18,0)</f>
        <v>4</v>
      </c>
      <c r="BB18" s="76">
        <f>RANK(AT18,AH18:AT18,0)</f>
        <v>4</v>
      </c>
    </row>
    <row r="19" spans="2:54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25</v>
      </c>
      <c r="AT19" s="145">
        <v>33</v>
      </c>
      <c r="AU19" s="89">
        <f>AT19</f>
        <v>33</v>
      </c>
      <c r="AV19" s="89">
        <f>AU19</f>
        <v>33</v>
      </c>
      <c r="AX19" s="79">
        <f>AT19/AT$12</f>
        <v>0.007663226195470833</v>
      </c>
      <c r="AY19" s="24">
        <f>MIN(C19:AT19)</f>
        <v>-2</v>
      </c>
      <c r="AZ19" s="24">
        <f>MAX(C19:AT19)</f>
        <v>115.5</v>
      </c>
      <c r="BA19" s="76">
        <f>RANK(AT19,C19:AT19,0)</f>
        <v>21</v>
      </c>
      <c r="BB19" s="76">
        <f>RANK(AT19,AH19:AT19,0)</f>
        <v>6</v>
      </c>
    </row>
    <row r="20" spans="3:54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V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122</v>
      </c>
      <c r="AT20" s="82">
        <f t="shared" si="17"/>
        <v>128</v>
      </c>
      <c r="AU20" s="82">
        <f>AU19+AU18</f>
        <v>86</v>
      </c>
      <c r="AV20" s="82">
        <f t="shared" si="17"/>
        <v>86</v>
      </c>
      <c r="AX20" s="78"/>
      <c r="AY20" s="22">
        <f>MIN(C20:AT20)</f>
        <v>88</v>
      </c>
      <c r="AZ20" s="22">
        <f>MAX(C20:AT20)</f>
        <v>204.5</v>
      </c>
      <c r="BA20" s="76">
        <f>RANK(AT20,C20:AT20,0)</f>
        <v>11</v>
      </c>
      <c r="BB20" s="76">
        <f>RANK(AT20,AH20:AT20,0)</f>
        <v>6</v>
      </c>
    </row>
    <row r="21" spans="2:54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 aca="true" t="shared" si="21" ref="AL21:AV21">SUM(AL17:AL19)</f>
        <v>1764</v>
      </c>
      <c r="AM21" s="22">
        <f t="shared" si="21"/>
        <v>1862</v>
      </c>
      <c r="AN21" s="22">
        <f t="shared" si="21"/>
        <v>1778</v>
      </c>
      <c r="AO21" s="22">
        <f t="shared" si="21"/>
        <v>1791</v>
      </c>
      <c r="AP21" s="22">
        <f aca="true" t="shared" si="22" ref="AP21:AU21">SUM(AP17:AP19)</f>
        <v>1794</v>
      </c>
      <c r="AQ21" s="22">
        <f t="shared" si="22"/>
        <v>1841</v>
      </c>
      <c r="AR21" s="22">
        <f t="shared" si="22"/>
        <v>2018</v>
      </c>
      <c r="AS21" s="22">
        <f t="shared" si="22"/>
        <v>2008</v>
      </c>
      <c r="AT21" s="82">
        <f t="shared" si="22"/>
        <v>2058</v>
      </c>
      <c r="AU21" s="82">
        <f t="shared" si="22"/>
        <v>2016</v>
      </c>
      <c r="AV21" s="82">
        <f t="shared" si="21"/>
        <v>2016</v>
      </c>
      <c r="AX21" s="79">
        <f>AT21/AT$12</f>
        <v>0.4779066518266356</v>
      </c>
      <c r="AY21" s="22">
        <f>MIN(C21:AT21)</f>
        <v>778</v>
      </c>
      <c r="AZ21" s="22">
        <f>MAX(C21:AT21)</f>
        <v>2058</v>
      </c>
      <c r="BA21" s="76">
        <f>RANK(AT21,C21:AT21,0)</f>
        <v>1</v>
      </c>
      <c r="BB21" s="76">
        <f>RANK(AT21,AH21:AT21,0)</f>
        <v>1</v>
      </c>
    </row>
    <row r="22" spans="3:54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142"/>
      <c r="AU22" s="89"/>
      <c r="AV22" s="89"/>
      <c r="AX22" s="78"/>
      <c r="AY22" s="24"/>
      <c r="AZ22" s="24"/>
      <c r="BA22" s="76"/>
      <c r="BB22" s="76"/>
    </row>
    <row r="23" spans="2:54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1936</v>
      </c>
      <c r="AT23" s="145">
        <v>2050</v>
      </c>
      <c r="AU23" s="89">
        <f>AT23</f>
        <v>2050</v>
      </c>
      <c r="AV23" s="89">
        <f>AU23</f>
        <v>2050</v>
      </c>
      <c r="AX23" s="79">
        <f>AT23/AT$12</f>
        <v>0.47604890002167294</v>
      </c>
      <c r="AY23" s="24">
        <f>MIN(C23:AT23)</f>
        <v>421</v>
      </c>
      <c r="AZ23" s="24">
        <f>MAX(C23:AT23)</f>
        <v>2050</v>
      </c>
      <c r="BA23" s="76">
        <f>RANK(AT23,C23:AT23,0)</f>
        <v>1</v>
      </c>
      <c r="BB23" s="76">
        <f>RANK(AT23,AH23:AT23,0)</f>
        <v>1</v>
      </c>
    </row>
    <row r="24" spans="3:54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142"/>
      <c r="AU24" s="89"/>
      <c r="AV24" s="89"/>
      <c r="AX24" s="78"/>
      <c r="AY24" s="24"/>
      <c r="AZ24" s="24"/>
      <c r="BA24" s="76"/>
      <c r="BB24" s="76"/>
    </row>
    <row r="25" spans="2:54" ht="12.75">
      <c r="B25" s="5" t="s">
        <v>56</v>
      </c>
      <c r="C25" s="21">
        <f aca="true" t="shared" si="23" ref="C25:R25">SUM(C21,C23)</f>
        <v>1437</v>
      </c>
      <c r="D25" s="21">
        <f t="shared" si="23"/>
        <v>1199</v>
      </c>
      <c r="E25" s="21">
        <f t="shared" si="23"/>
        <v>1491</v>
      </c>
      <c r="F25" s="21">
        <f t="shared" si="23"/>
        <v>1431</v>
      </c>
      <c r="G25" s="21">
        <f t="shared" si="23"/>
        <v>1709</v>
      </c>
      <c r="H25" s="21">
        <f t="shared" si="23"/>
        <v>1854</v>
      </c>
      <c r="I25" s="21">
        <f t="shared" si="23"/>
        <v>2079</v>
      </c>
      <c r="J25" s="21">
        <f t="shared" si="23"/>
        <v>1843</v>
      </c>
      <c r="K25" s="21">
        <f t="shared" si="23"/>
        <v>2048</v>
      </c>
      <c r="L25" s="21">
        <f t="shared" si="23"/>
        <v>2099</v>
      </c>
      <c r="M25" s="21">
        <f t="shared" si="23"/>
        <v>1805</v>
      </c>
      <c r="N25" s="21">
        <f t="shared" si="23"/>
        <v>1721</v>
      </c>
      <c r="O25" s="21">
        <f t="shared" si="23"/>
        <v>1879</v>
      </c>
      <c r="P25" s="21">
        <f t="shared" si="23"/>
        <v>2042</v>
      </c>
      <c r="Q25" s="21">
        <f t="shared" si="23"/>
        <v>2073</v>
      </c>
      <c r="R25" s="21">
        <f t="shared" si="23"/>
        <v>1672</v>
      </c>
      <c r="S25" s="21">
        <f aca="true" t="shared" si="24" ref="S25:AK25">SUM(S21,S23)</f>
        <v>1869</v>
      </c>
      <c r="T25" s="21">
        <f t="shared" si="24"/>
        <v>1839</v>
      </c>
      <c r="U25" s="21">
        <f t="shared" si="24"/>
        <v>2041</v>
      </c>
      <c r="V25" s="21">
        <f t="shared" si="24"/>
        <v>2179</v>
      </c>
      <c r="W25" s="21">
        <f t="shared" si="24"/>
        <v>1960</v>
      </c>
      <c r="X25" s="21">
        <f t="shared" si="24"/>
        <v>2394</v>
      </c>
      <c r="Y25" s="21">
        <f t="shared" si="24"/>
        <v>2329.5</v>
      </c>
      <c r="Z25" s="21">
        <f t="shared" si="24"/>
        <v>2440.2</v>
      </c>
      <c r="AA25" s="22">
        <f>SUM(AA21,AA23)</f>
        <v>2625.9</v>
      </c>
      <c r="AB25" s="22">
        <f t="shared" si="24"/>
        <v>2595</v>
      </c>
      <c r="AC25" s="22">
        <f t="shared" si="24"/>
        <v>2716</v>
      </c>
      <c r="AD25" s="22">
        <f t="shared" si="24"/>
        <v>2805</v>
      </c>
      <c r="AE25" s="22">
        <f t="shared" si="24"/>
        <v>2933</v>
      </c>
      <c r="AF25" s="22">
        <f t="shared" si="24"/>
        <v>2790</v>
      </c>
      <c r="AG25" s="22">
        <f t="shared" si="24"/>
        <v>2524</v>
      </c>
      <c r="AH25" s="22">
        <f>SUM(AH21,AH23)</f>
        <v>2986</v>
      </c>
      <c r="AI25" s="22">
        <f t="shared" si="24"/>
        <v>2873</v>
      </c>
      <c r="AJ25" s="22">
        <f>SUM(AJ21,AJ23)</f>
        <v>3073</v>
      </c>
      <c r="AK25" s="22">
        <f t="shared" si="24"/>
        <v>3056</v>
      </c>
      <c r="AL25" s="22">
        <f aca="true" t="shared" si="25" ref="AL25:AV25">SUM(AL21,AL23)</f>
        <v>3047</v>
      </c>
      <c r="AM25" s="22">
        <f t="shared" si="25"/>
        <v>3361</v>
      </c>
      <c r="AN25" s="22">
        <f t="shared" si="25"/>
        <v>3279</v>
      </c>
      <c r="AO25" s="22">
        <f t="shared" si="25"/>
        <v>3156</v>
      </c>
      <c r="AP25" s="22">
        <f t="shared" si="25"/>
        <v>3111</v>
      </c>
      <c r="AQ25" s="22">
        <f t="shared" si="25"/>
        <v>3479</v>
      </c>
      <c r="AR25" s="22">
        <f t="shared" si="25"/>
        <v>3861</v>
      </c>
      <c r="AS25" s="22">
        <f t="shared" si="25"/>
        <v>3944</v>
      </c>
      <c r="AT25" s="82">
        <f t="shared" si="25"/>
        <v>4108</v>
      </c>
      <c r="AU25" s="82">
        <f t="shared" si="25"/>
        <v>4066</v>
      </c>
      <c r="AV25" s="82">
        <f t="shared" si="25"/>
        <v>4066</v>
      </c>
      <c r="AX25" s="79">
        <f>AT25/AT$12</f>
        <v>0.9539555518483085</v>
      </c>
      <c r="AY25" s="22">
        <f>MIN(C25:AT25)</f>
        <v>1199</v>
      </c>
      <c r="AZ25" s="22">
        <f>MAX(C25:AT25)</f>
        <v>4108</v>
      </c>
      <c r="BA25" s="76">
        <f>RANK(AT25,C25:AT25,0)</f>
        <v>1</v>
      </c>
      <c r="BB25" s="76">
        <f>RANK(AT25,AH25:AT25,0)</f>
        <v>1</v>
      </c>
    </row>
    <row r="26" spans="3:54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142"/>
      <c r="AU26" s="89"/>
      <c r="AV26" s="89"/>
      <c r="AX26" s="78"/>
      <c r="AY26" s="24"/>
      <c r="AZ26" s="24"/>
      <c r="BA26" s="76"/>
      <c r="BB26" s="76"/>
    </row>
    <row r="27" spans="2:54" ht="12.75">
      <c r="B27" s="5" t="s">
        <v>57</v>
      </c>
      <c r="C27" s="21">
        <f aca="true" t="shared" si="26" ref="C27:R27">C15-C25</f>
        <v>171</v>
      </c>
      <c r="D27" s="21">
        <f t="shared" si="26"/>
        <v>188</v>
      </c>
      <c r="E27" s="21">
        <f t="shared" si="26"/>
        <v>246</v>
      </c>
      <c r="F27" s="21">
        <f t="shared" si="26"/>
        <v>104</v>
      </c>
      <c r="G27" s="21">
        <f t="shared" si="26"/>
        <v>162</v>
      </c>
      <c r="H27" s="21">
        <f t="shared" si="26"/>
        <v>177</v>
      </c>
      <c r="I27" s="21">
        <f t="shared" si="26"/>
        <v>359</v>
      </c>
      <c r="J27" s="21">
        <f t="shared" si="26"/>
        <v>314</v>
      </c>
      <c r="K27" s="21">
        <f t="shared" si="26"/>
        <v>255</v>
      </c>
      <c r="L27" s="21">
        <f t="shared" si="26"/>
        <v>346</v>
      </c>
      <c r="M27" s="21">
        <f t="shared" si="26"/>
        <v>177</v>
      </c>
      <c r="N27" s="21">
        <f t="shared" si="26"/>
        <v>317</v>
      </c>
      <c r="O27" s="21">
        <f t="shared" si="26"/>
        <v>537</v>
      </c>
      <c r="P27" s="21">
        <f t="shared" si="26"/>
        <v>438</v>
      </c>
      <c r="Q27" s="21">
        <f t="shared" si="26"/>
        <v>304</v>
      </c>
      <c r="R27" s="21">
        <f t="shared" si="26"/>
        <v>185</v>
      </c>
      <c r="S27" s="21">
        <f aca="true" t="shared" si="27" ref="S27:AD27">S15-S25</f>
        <v>243</v>
      </c>
      <c r="T27" s="21">
        <f t="shared" si="27"/>
        <v>334</v>
      </c>
      <c r="U27" s="21">
        <f t="shared" si="27"/>
        <v>283</v>
      </c>
      <c r="V27" s="21">
        <f t="shared" si="27"/>
        <v>296.3539999999998</v>
      </c>
      <c r="W27" s="21">
        <f t="shared" si="27"/>
        <v>212.27199999999993</v>
      </c>
      <c r="X27" s="21">
        <f t="shared" si="27"/>
        <v>338.1410000000001</v>
      </c>
      <c r="Y27" s="21">
        <f t="shared" si="27"/>
        <v>183.7539999999999</v>
      </c>
      <c r="Z27" s="21">
        <f t="shared" si="27"/>
        <v>134.80000000000018</v>
      </c>
      <c r="AA27" s="22">
        <f>AA15-AA25</f>
        <v>202.25</v>
      </c>
      <c r="AB27" s="22">
        <f t="shared" si="27"/>
        <v>352.2640000000001</v>
      </c>
      <c r="AC27" s="22">
        <f t="shared" si="27"/>
        <v>290</v>
      </c>
      <c r="AD27" s="22">
        <f t="shared" si="27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8" ref="AQ27:AV27">AQ15-AQ25</f>
        <v>91.64000000000033</v>
      </c>
      <c r="AR27" s="22">
        <f t="shared" si="28"/>
        <v>191.04390000000012</v>
      </c>
      <c r="AS27" s="22">
        <f t="shared" si="28"/>
        <v>197.04390000000058</v>
      </c>
      <c r="AT27" s="82">
        <f t="shared" si="28"/>
        <v>420.3242000000009</v>
      </c>
      <c r="AU27" s="82">
        <f t="shared" si="28"/>
        <v>-560.3966622489952</v>
      </c>
      <c r="AV27" s="82">
        <f t="shared" si="28"/>
        <v>124.20390000000043</v>
      </c>
      <c r="AX27" s="79">
        <f>AT27/AT$12</f>
        <v>0.0976072551524342</v>
      </c>
      <c r="AY27" s="22">
        <f>MIN(C27:AT27)</f>
        <v>91.64000000000033</v>
      </c>
      <c r="AZ27" s="22">
        <f>MAX(C27:AT27)</f>
        <v>573</v>
      </c>
      <c r="BA27" s="76">
        <f>RANK(AT27,C27:AT27,0)</f>
        <v>5</v>
      </c>
      <c r="BB27" s="76">
        <f>RANK(AT27,AH27:AT27,0)</f>
        <v>3</v>
      </c>
    </row>
    <row r="28" spans="2:54" s="64" customFormat="1" ht="12.75">
      <c r="B28" s="99" t="s">
        <v>58</v>
      </c>
      <c r="C28" s="100">
        <f aca="true" t="shared" si="29" ref="C28:R28">C27-SUM(C29:C30)</f>
        <v>170</v>
      </c>
      <c r="D28" s="100">
        <f t="shared" si="29"/>
        <v>188</v>
      </c>
      <c r="E28" s="100">
        <f t="shared" si="29"/>
        <v>246</v>
      </c>
      <c r="F28" s="100">
        <f t="shared" si="29"/>
        <v>100</v>
      </c>
      <c r="G28" s="100">
        <f t="shared" si="29"/>
        <v>144</v>
      </c>
      <c r="H28" s="100">
        <f t="shared" si="29"/>
        <v>164</v>
      </c>
      <c r="I28" s="100">
        <f t="shared" si="29"/>
        <v>317</v>
      </c>
      <c r="J28" s="100">
        <f t="shared" si="29"/>
        <v>258</v>
      </c>
      <c r="K28" s="100">
        <f t="shared" si="29"/>
        <v>170</v>
      </c>
      <c r="L28" s="100">
        <f t="shared" si="29"/>
        <v>205</v>
      </c>
      <c r="M28" s="100">
        <f t="shared" si="29"/>
        <v>149</v>
      </c>
      <c r="N28" s="100">
        <f t="shared" si="29"/>
        <v>156</v>
      </c>
      <c r="O28" s="100">
        <f t="shared" si="29"/>
        <v>82</v>
      </c>
      <c r="P28" s="100">
        <f t="shared" si="29"/>
        <v>41</v>
      </c>
      <c r="Q28" s="100">
        <f t="shared" si="29"/>
        <v>254</v>
      </c>
      <c r="R28" s="100">
        <f t="shared" si="29"/>
        <v>168</v>
      </c>
      <c r="S28" s="100">
        <f aca="true" t="shared" si="30" ref="S28:AC28">S27-SUM(S29:S30)</f>
        <v>216</v>
      </c>
      <c r="T28" s="100">
        <f t="shared" si="30"/>
        <v>281</v>
      </c>
      <c r="U28" s="100">
        <f t="shared" si="30"/>
        <v>243</v>
      </c>
      <c r="V28" s="100">
        <f t="shared" si="30"/>
        <v>240.35399999999981</v>
      </c>
      <c r="W28" s="100">
        <f t="shared" si="30"/>
        <v>202.27199999999993</v>
      </c>
      <c r="X28" s="100">
        <f t="shared" si="30"/>
        <v>265.1410000000001</v>
      </c>
      <c r="Y28" s="100">
        <f t="shared" si="30"/>
        <v>165.55399999999992</v>
      </c>
      <c r="Z28" s="100">
        <f t="shared" si="30"/>
        <v>113.50000000000018</v>
      </c>
      <c r="AA28" s="100">
        <f t="shared" si="30"/>
        <v>155.25</v>
      </c>
      <c r="AB28" s="100">
        <f t="shared" si="30"/>
        <v>262.2640000000001</v>
      </c>
      <c r="AC28" s="100">
        <f t="shared" si="30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82"/>
      <c r="AU28" s="101"/>
      <c r="AV28" s="101"/>
      <c r="AW28" s="99"/>
      <c r="AX28" s="102"/>
      <c r="AY28" s="22"/>
      <c r="AZ28" s="22"/>
      <c r="BA28" s="103"/>
      <c r="BB28" s="103"/>
    </row>
    <row r="29" spans="2:54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123"/>
      <c r="AU29" s="101"/>
      <c r="AV29" s="101"/>
      <c r="AW29" s="99"/>
      <c r="AX29" s="102"/>
      <c r="AY29" s="22">
        <f>MIN(C29:AT29)</f>
        <v>0</v>
      </c>
      <c r="AZ29" s="22">
        <f>MAX(C29:AT29)</f>
        <v>249</v>
      </c>
      <c r="BA29" s="103">
        <f>RANK(AT29,C29:AT29,0)</f>
        <v>9</v>
      </c>
      <c r="BB29" s="103"/>
    </row>
    <row r="30" spans="2:54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123"/>
      <c r="AU30" s="101"/>
      <c r="AV30" s="101"/>
      <c r="AW30" s="99"/>
      <c r="AX30" s="102"/>
      <c r="AY30" s="22">
        <f>MIN(C30:AT30)</f>
        <v>0</v>
      </c>
      <c r="AZ30" s="22">
        <f>MAX(C30:AT30)</f>
        <v>324</v>
      </c>
      <c r="BA30" s="103">
        <f>RANK(AT30,C30:AT30,0)</f>
        <v>26</v>
      </c>
      <c r="BB30" s="103"/>
    </row>
    <row r="31" spans="2:54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99"/>
      <c r="AX31" s="102"/>
      <c r="AY31" s="106"/>
      <c r="AZ31" s="106"/>
      <c r="BA31" s="103"/>
      <c r="BB31" s="103"/>
    </row>
    <row r="32" spans="2:54" s="64" customFormat="1" ht="12.75">
      <c r="B32" s="107" t="s">
        <v>61</v>
      </c>
      <c r="C32" s="108">
        <f aca="true" t="shared" si="31" ref="C32:R32">C27/C25</f>
        <v>0.11899791231732777</v>
      </c>
      <c r="D32" s="108">
        <f t="shared" si="31"/>
        <v>0.15679733110925773</v>
      </c>
      <c r="E32" s="108">
        <f t="shared" si="31"/>
        <v>0.16498993963782696</v>
      </c>
      <c r="F32" s="108">
        <f t="shared" si="31"/>
        <v>0.0726764500349406</v>
      </c>
      <c r="G32" s="108">
        <f t="shared" si="31"/>
        <v>0.09479227618490345</v>
      </c>
      <c r="H32" s="108">
        <f t="shared" si="31"/>
        <v>0.09546925566343042</v>
      </c>
      <c r="I32" s="108">
        <f t="shared" si="31"/>
        <v>0.17267917267917268</v>
      </c>
      <c r="J32" s="108">
        <f t="shared" si="31"/>
        <v>0.17037438958220294</v>
      </c>
      <c r="K32" s="108">
        <f t="shared" si="31"/>
        <v>0.12451171875</v>
      </c>
      <c r="L32" s="108">
        <f t="shared" si="31"/>
        <v>0.16484040019056695</v>
      </c>
      <c r="M32" s="108">
        <f t="shared" si="31"/>
        <v>0.09806094182825485</v>
      </c>
      <c r="N32" s="108">
        <f t="shared" si="31"/>
        <v>0.1841952353282975</v>
      </c>
      <c r="O32" s="108">
        <f t="shared" si="31"/>
        <v>0.2857903139968068</v>
      </c>
      <c r="P32" s="108">
        <f t="shared" si="31"/>
        <v>0.21449559255631734</v>
      </c>
      <c r="Q32" s="108">
        <f t="shared" si="31"/>
        <v>0.14664737095996142</v>
      </c>
      <c r="R32" s="108">
        <f t="shared" si="31"/>
        <v>0.11064593301435406</v>
      </c>
      <c r="S32" s="108">
        <f aca="true" t="shared" si="32" ref="S32:Z32">S27/S25</f>
        <v>0.13001605136436598</v>
      </c>
      <c r="T32" s="108">
        <f t="shared" si="32"/>
        <v>0.18162044589450788</v>
      </c>
      <c r="U32" s="108">
        <f t="shared" si="32"/>
        <v>0.1386575208231259</v>
      </c>
      <c r="V32" s="108">
        <f t="shared" si="32"/>
        <v>0.13600458926112888</v>
      </c>
      <c r="W32" s="108">
        <f t="shared" si="32"/>
        <v>0.1083020408163265</v>
      </c>
      <c r="X32" s="108">
        <f t="shared" si="32"/>
        <v>0.14124519632414373</v>
      </c>
      <c r="Y32" s="108">
        <f t="shared" si="32"/>
        <v>0.07888130500107315</v>
      </c>
      <c r="Z32" s="108">
        <f t="shared" si="32"/>
        <v>0.05524137365789697</v>
      </c>
      <c r="AA32" s="108">
        <f aca="true" t="shared" si="33" ref="AA32:AG32">AA27/AA25</f>
        <v>0.07702121177501046</v>
      </c>
      <c r="AB32" s="108">
        <f t="shared" si="33"/>
        <v>0.13574720616570332</v>
      </c>
      <c r="AC32" s="108">
        <f t="shared" si="33"/>
        <v>0.10677466863033873</v>
      </c>
      <c r="AD32" s="108">
        <f t="shared" si="33"/>
        <v>0.08805704099821747</v>
      </c>
      <c r="AE32" s="108">
        <f t="shared" si="33"/>
        <v>0.07091714967609955</v>
      </c>
      <c r="AF32" s="108">
        <f t="shared" si="33"/>
        <v>0.06379928315412187</v>
      </c>
      <c r="AG32" s="108">
        <f t="shared" si="33"/>
        <v>0.044374009508716325</v>
      </c>
      <c r="AH32" s="108">
        <f aca="true" t="shared" si="34" ref="AH32:AM32">AH27/AH25</f>
        <v>0.08573342263898191</v>
      </c>
      <c r="AI32" s="108">
        <f t="shared" si="34"/>
        <v>0.15628263139575357</v>
      </c>
      <c r="AJ32" s="108">
        <f t="shared" si="34"/>
        <v>0.1864627399934917</v>
      </c>
      <c r="AK32" s="108">
        <f t="shared" si="34"/>
        <v>0.06708115183246073</v>
      </c>
      <c r="AL32" s="108">
        <f t="shared" si="34"/>
        <v>0.04529044962257959</v>
      </c>
      <c r="AM32" s="108">
        <f t="shared" si="34"/>
        <v>0.04479143112169007</v>
      </c>
      <c r="AN32" s="108">
        <f aca="true" t="shared" si="35" ref="AN32:AV32">AN27/AN25</f>
        <v>0.06542970417810318</v>
      </c>
      <c r="AO32" s="108">
        <f t="shared" si="35"/>
        <v>0.053573637515842945</v>
      </c>
      <c r="AP32" s="108">
        <f t="shared" si="35"/>
        <v>0.04532304725168756</v>
      </c>
      <c r="AQ32" s="108">
        <f t="shared" si="35"/>
        <v>0.026340902558206477</v>
      </c>
      <c r="AR32" s="108">
        <f t="shared" si="35"/>
        <v>0.04948041958041961</v>
      </c>
      <c r="AS32" s="108">
        <f t="shared" si="35"/>
        <v>0.049960420892495076</v>
      </c>
      <c r="AT32" s="108">
        <f t="shared" si="35"/>
        <v>0.10231845180136342</v>
      </c>
      <c r="AU32" s="108">
        <f t="shared" si="35"/>
        <v>-0.1378250522009334</v>
      </c>
      <c r="AV32" s="108">
        <f t="shared" si="35"/>
        <v>0.03054695031972465</v>
      </c>
      <c r="AW32" s="99"/>
      <c r="AX32" s="102"/>
      <c r="AY32" s="108">
        <f>MIN(C32:AT32)</f>
        <v>0.026340902558206477</v>
      </c>
      <c r="AZ32" s="108">
        <f>MAX(C32:AT32)</f>
        <v>0.2857903139968068</v>
      </c>
      <c r="BA32" s="103">
        <f>RANK(AT32,C32:AT32,0)</f>
        <v>23</v>
      </c>
      <c r="BB32" s="103">
        <f>RANK(AT32,AH32:AT32,0)</f>
        <v>3</v>
      </c>
    </row>
    <row r="33" spans="2:54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102"/>
      <c r="AY33" s="99"/>
      <c r="AZ33" s="99"/>
      <c r="BA33" s="103"/>
      <c r="BB33" s="103"/>
    </row>
    <row r="34" spans="2:54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1">
        <f>AT39</f>
        <v>9.5</v>
      </c>
      <c r="AU34" s="111"/>
      <c r="AV34" s="111"/>
      <c r="AW34" s="99"/>
      <c r="AX34" s="102"/>
      <c r="AY34" s="111">
        <f>MIN(C34:AN34)</f>
        <v>4.38</v>
      </c>
      <c r="AZ34" s="111">
        <f>MAX(C34:AN34)</f>
        <v>11.3</v>
      </c>
      <c r="BA34" s="103">
        <f>RANK(AN34,C34:AN34,0)</f>
        <v>1</v>
      </c>
      <c r="BB34" s="103">
        <f>RANK(AN34,AH34:AN34,0)</f>
        <v>1</v>
      </c>
    </row>
    <row r="35" spans="2:52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Y35" s="106"/>
      <c r="AZ35" s="99"/>
    </row>
    <row r="36" spans="2:49" s="64" customFormat="1" ht="12.75">
      <c r="B36" s="99" t="s">
        <v>64</v>
      </c>
      <c r="C36" s="115">
        <f aca="true" t="shared" si="36" ref="C36:R36">C34/C35</f>
        <v>2.5244444444444443</v>
      </c>
      <c r="D36" s="115">
        <f t="shared" si="36"/>
        <v>2.951111111111111</v>
      </c>
      <c r="E36" s="115"/>
      <c r="F36" s="115">
        <f t="shared" si="36"/>
        <v>2.7239999999999998</v>
      </c>
      <c r="G36" s="115">
        <f t="shared" si="36"/>
        <v>1.68</v>
      </c>
      <c r="H36" s="115">
        <f t="shared" si="36"/>
        <v>1.48</v>
      </c>
      <c r="I36" s="115">
        <f t="shared" si="36"/>
        <v>1.3955555555555557</v>
      </c>
      <c r="J36" s="115">
        <f t="shared" si="36"/>
        <v>1.50796812749004</v>
      </c>
      <c r="K36" s="115">
        <f t="shared" si="36"/>
        <v>1.209163346613546</v>
      </c>
      <c r="L36" s="115">
        <f t="shared" si="36"/>
        <v>1.1374501992031874</v>
      </c>
      <c r="M36" s="115">
        <f t="shared" si="36"/>
        <v>1.559760956175299</v>
      </c>
      <c r="N36" s="115">
        <f t="shared" si="36"/>
        <v>1.1633466135458168</v>
      </c>
      <c r="O36" s="115">
        <f t="shared" si="36"/>
        <v>1.0059760956175299</v>
      </c>
      <c r="P36" s="115">
        <f t="shared" si="36"/>
        <v>1.0482456140350878</v>
      </c>
      <c r="Q36" s="115">
        <f t="shared" si="36"/>
        <v>1.2327044025157234</v>
      </c>
      <c r="R36" s="115">
        <f t="shared" si="36"/>
        <v>1.5555555555555556</v>
      </c>
      <c r="S36" s="115">
        <f aca="true" t="shared" si="37" ref="S36:AC36">S34/S35</f>
        <v>1.2505494505494508</v>
      </c>
      <c r="T36" s="115">
        <f t="shared" si="37"/>
        <v>1.2755555555555556</v>
      </c>
      <c r="U36" s="115">
        <f t="shared" si="37"/>
        <v>1.1341463414634148</v>
      </c>
      <c r="V36" s="115">
        <f t="shared" si="37"/>
        <v>1.1300813008130082</v>
      </c>
      <c r="W36" s="115">
        <f t="shared" si="37"/>
        <v>1.3008130081300815</v>
      </c>
      <c r="X36" s="115">
        <f t="shared" si="37"/>
        <v>1.1138211382113823</v>
      </c>
      <c r="Y36" s="115">
        <f t="shared" si="37"/>
        <v>1.3658536585365852</v>
      </c>
      <c r="Z36" s="115">
        <f t="shared" si="37"/>
        <v>1.4939024390243902</v>
      </c>
      <c r="AA36" s="115">
        <f t="shared" si="37"/>
        <v>1.2300380228136882</v>
      </c>
      <c r="AB36" s="115">
        <f t="shared" si="37"/>
        <v>0.9372623574144486</v>
      </c>
      <c r="AC36" s="115">
        <f t="shared" si="37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</row>
    <row r="37" spans="2:49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 t="s">
        <v>110</v>
      </c>
      <c r="AT37" s="117">
        <v>9.1</v>
      </c>
      <c r="AU37" s="99"/>
      <c r="AV37" s="99"/>
      <c r="AW37" s="99"/>
    </row>
    <row r="38" spans="2:49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 t="s">
        <v>111</v>
      </c>
      <c r="AT38" s="117">
        <v>9.9</v>
      </c>
      <c r="AU38" s="119"/>
      <c r="AW38" s="99"/>
    </row>
    <row r="39" spans="2:49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 t="s">
        <v>112</v>
      </c>
      <c r="AT39" s="116">
        <f>AVERAGE(AT37:AT38)</f>
        <v>9.5</v>
      </c>
      <c r="AU39" s="119"/>
      <c r="AV39" s="99"/>
      <c r="AW39" s="99"/>
    </row>
    <row r="40" spans="2:49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119"/>
      <c r="AV40" s="99"/>
      <c r="AW40" s="99"/>
    </row>
    <row r="41" spans="2:49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</row>
    <row r="42" spans="2:50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21"/>
      <c r="AU42" s="121"/>
      <c r="AV42" s="121"/>
      <c r="AW42" s="99"/>
      <c r="AX42" s="102"/>
    </row>
    <row r="43" spans="2:54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8" ref="E43:AI43">D54</f>
        <v>561</v>
      </c>
      <c r="F43" s="22">
        <f t="shared" si="38"/>
        <v>1251</v>
      </c>
      <c r="G43" s="22">
        <f t="shared" si="38"/>
        <v>771</v>
      </c>
      <c r="H43" s="22">
        <f t="shared" si="38"/>
        <v>729</v>
      </c>
      <c r="I43" s="22">
        <f t="shared" si="38"/>
        <v>776</v>
      </c>
      <c r="J43" s="22">
        <f t="shared" si="38"/>
        <v>1210</v>
      </c>
      <c r="K43" s="22">
        <f t="shared" si="38"/>
        <v>1736</v>
      </c>
      <c r="L43" s="22">
        <f t="shared" si="38"/>
        <v>1103</v>
      </c>
      <c r="M43" s="22">
        <f t="shared" si="38"/>
        <v>1261</v>
      </c>
      <c r="N43" s="22">
        <f t="shared" si="38"/>
        <v>721</v>
      </c>
      <c r="O43" s="22">
        <f t="shared" si="38"/>
        <v>632</v>
      </c>
      <c r="P43" s="22">
        <f t="shared" si="38"/>
        <v>947</v>
      </c>
      <c r="Q43" s="22">
        <f t="shared" si="38"/>
        <v>1725</v>
      </c>
      <c r="R43" s="22">
        <f t="shared" si="38"/>
        <v>2092</v>
      </c>
      <c r="S43" s="22">
        <f t="shared" si="38"/>
        <v>1715</v>
      </c>
      <c r="T43" s="22">
        <f t="shared" si="38"/>
        <v>1305</v>
      </c>
      <c r="U43" s="22">
        <f t="shared" si="38"/>
        <v>1786</v>
      </c>
      <c r="V43" s="22">
        <f t="shared" si="38"/>
        <v>2239</v>
      </c>
      <c r="W43" s="22">
        <f t="shared" si="38"/>
        <v>1555</v>
      </c>
      <c r="X43" s="22">
        <f t="shared" si="38"/>
        <v>1103</v>
      </c>
      <c r="Y43" s="22">
        <f t="shared" si="38"/>
        <v>1137</v>
      </c>
      <c r="Z43" s="22">
        <f t="shared" si="38"/>
        <v>2015</v>
      </c>
      <c r="AA43" s="22">
        <f t="shared" si="38"/>
        <v>1520</v>
      </c>
      <c r="AB43" s="22">
        <f t="shared" si="38"/>
        <v>1382</v>
      </c>
      <c r="AC43" s="22">
        <f t="shared" si="38"/>
        <v>1520</v>
      </c>
      <c r="AD43" s="22">
        <f t="shared" si="38"/>
        <v>1995</v>
      </c>
      <c r="AE43" s="22">
        <v>2767</v>
      </c>
      <c r="AF43" s="22">
        <f t="shared" si="38"/>
        <v>2358</v>
      </c>
      <c r="AG43" s="22">
        <v>1489</v>
      </c>
      <c r="AH43" s="22">
        <f t="shared" si="38"/>
        <v>1076</v>
      </c>
      <c r="AI43" s="22">
        <f t="shared" si="38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9" ref="AM43:AT43">AL54</f>
        <v>2861</v>
      </c>
      <c r="AN43" s="22">
        <f t="shared" si="39"/>
        <v>3406</v>
      </c>
      <c r="AO43" s="22">
        <f t="shared" si="39"/>
        <v>2425</v>
      </c>
      <c r="AP43" s="22">
        <f t="shared" si="39"/>
        <v>2540</v>
      </c>
      <c r="AQ43" s="22">
        <f t="shared" si="39"/>
        <v>1705</v>
      </c>
      <c r="AR43" s="22">
        <f t="shared" si="39"/>
        <v>1165</v>
      </c>
      <c r="AS43" s="22">
        <f t="shared" si="39"/>
        <v>1855</v>
      </c>
      <c r="AT43" s="82">
        <f t="shared" si="39"/>
        <v>1810</v>
      </c>
      <c r="AU43" s="101"/>
      <c r="AV43" s="101"/>
      <c r="AW43" s="99"/>
      <c r="AX43" s="122"/>
      <c r="AY43" s="16">
        <f>MIN(C43:AS43)</f>
        <v>516</v>
      </c>
      <c r="AZ43" s="16">
        <f>MAX(C43:AS43)</f>
        <v>3406</v>
      </c>
      <c r="BA43" s="103">
        <f>RANK(AS43,C43:AS43,0)</f>
        <v>14</v>
      </c>
      <c r="BB43" s="103">
        <f>RANK(AS43,AJ43:AS43,0)</f>
        <v>8</v>
      </c>
    </row>
    <row r="44" spans="2:54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22080</v>
      </c>
      <c r="AT44" s="123">
        <v>22525</v>
      </c>
      <c r="AU44" s="101"/>
      <c r="AV44" s="101"/>
      <c r="AW44" s="99"/>
      <c r="AX44" s="122"/>
      <c r="AY44" s="16">
        <f>MIN(C44:AS44)</f>
        <v>7376</v>
      </c>
      <c r="AZ44" s="16">
        <f>MAX(C44:AS44)</f>
        <v>22080</v>
      </c>
      <c r="BA44" s="103">
        <f>RANK(AS44,C44:AS44,0)</f>
        <v>1</v>
      </c>
      <c r="BB44" s="103">
        <f>RANK(AS44,AJ44:AS44,0)</f>
        <v>1</v>
      </c>
    </row>
    <row r="45" spans="2:54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275</v>
      </c>
      <c r="AT45" s="123">
        <v>250</v>
      </c>
      <c r="AU45" s="101"/>
      <c r="AV45" s="101"/>
      <c r="AW45" s="99"/>
      <c r="AX45" s="122"/>
      <c r="AY45" s="16">
        <f>MIN(C45:AS45)</f>
        <v>0</v>
      </c>
      <c r="AZ45" s="16">
        <f>MAX(C45:AS45)</f>
        <v>306</v>
      </c>
      <c r="BA45" s="103">
        <f>RANK(AS45,C45:AS45,0)</f>
        <v>2</v>
      </c>
      <c r="BB45" s="103">
        <f>RANK(AS45,AJ45:AS45,0)</f>
        <v>1</v>
      </c>
    </row>
    <row r="46" spans="2:54" s="64" customFormat="1" ht="12.75">
      <c r="B46" s="99" t="s">
        <v>50</v>
      </c>
      <c r="C46" s="22">
        <f aca="true" t="shared" si="40" ref="C46:AH46">SUM(C43:C45)</f>
        <v>9511</v>
      </c>
      <c r="D46" s="22">
        <f t="shared" si="40"/>
        <v>8170</v>
      </c>
      <c r="E46" s="22">
        <f t="shared" si="40"/>
        <v>10191</v>
      </c>
      <c r="F46" s="22">
        <f t="shared" si="40"/>
        <v>9829</v>
      </c>
      <c r="G46" s="22">
        <f t="shared" si="40"/>
        <v>11059</v>
      </c>
      <c r="H46" s="22">
        <f t="shared" si="40"/>
        <v>12052</v>
      </c>
      <c r="I46" s="22">
        <f t="shared" si="40"/>
        <v>12881</v>
      </c>
      <c r="J46" s="22">
        <f t="shared" si="40"/>
        <v>12480</v>
      </c>
      <c r="K46" s="22">
        <f t="shared" si="40"/>
        <v>12715</v>
      </c>
      <c r="L46" s="22">
        <f t="shared" si="40"/>
        <v>13144</v>
      </c>
      <c r="M46" s="22">
        <f t="shared" si="40"/>
        <v>12133</v>
      </c>
      <c r="N46" s="22">
        <f t="shared" si="40"/>
        <v>12209</v>
      </c>
      <c r="O46" s="22">
        <f t="shared" si="40"/>
        <v>12257</v>
      </c>
      <c r="P46" s="22">
        <f t="shared" si="40"/>
        <v>13745</v>
      </c>
      <c r="Q46" s="22">
        <f t="shared" si="40"/>
        <v>14895</v>
      </c>
      <c r="R46" s="22">
        <f t="shared" si="40"/>
        <v>13967</v>
      </c>
      <c r="S46" s="22">
        <f t="shared" si="40"/>
        <v>14741</v>
      </c>
      <c r="T46" s="22">
        <f t="shared" si="40"/>
        <v>14730</v>
      </c>
      <c r="U46" s="22">
        <f t="shared" si="40"/>
        <v>16132</v>
      </c>
      <c r="V46" s="22">
        <f t="shared" si="40"/>
        <v>16027</v>
      </c>
      <c r="W46" s="22">
        <f t="shared" si="40"/>
        <v>15574</v>
      </c>
      <c r="X46" s="22">
        <f t="shared" si="40"/>
        <v>16733</v>
      </c>
      <c r="Y46" s="22">
        <f t="shared" si="40"/>
        <v>16472</v>
      </c>
      <c r="Z46" s="22">
        <v>17821</v>
      </c>
      <c r="AA46" s="22">
        <f t="shared" si="40"/>
        <v>19723</v>
      </c>
      <c r="AB46" s="22">
        <v>19546</v>
      </c>
      <c r="AC46" s="22">
        <v>19427</v>
      </c>
      <c r="AD46" s="22">
        <f t="shared" si="40"/>
        <v>20488</v>
      </c>
      <c r="AE46" s="22">
        <f t="shared" si="40"/>
        <v>21711</v>
      </c>
      <c r="AF46" s="22">
        <v>20843</v>
      </c>
      <c r="AG46" s="22">
        <v>18875</v>
      </c>
      <c r="AH46" s="22">
        <f t="shared" si="40"/>
        <v>20462</v>
      </c>
      <c r="AI46" s="22">
        <v>22122</v>
      </c>
      <c r="AJ46" s="22">
        <f aca="true" t="shared" si="41" ref="AJ46:AT46">SUM(AJ43:AJ45)</f>
        <v>23536</v>
      </c>
      <c r="AK46" s="22">
        <f t="shared" si="41"/>
        <v>23730</v>
      </c>
      <c r="AL46" s="22">
        <f t="shared" si="41"/>
        <v>21319</v>
      </c>
      <c r="AM46" s="22">
        <f t="shared" si="41"/>
        <v>22579</v>
      </c>
      <c r="AN46" s="22">
        <f t="shared" si="41"/>
        <v>22453</v>
      </c>
      <c r="AO46" s="22">
        <f t="shared" si="41"/>
        <v>22314</v>
      </c>
      <c r="AP46" s="22">
        <f t="shared" si="41"/>
        <v>22556</v>
      </c>
      <c r="AQ46" s="22">
        <f t="shared" si="41"/>
        <v>22000</v>
      </c>
      <c r="AR46" s="22">
        <f t="shared" si="41"/>
        <v>22828</v>
      </c>
      <c r="AS46" s="22">
        <f t="shared" si="41"/>
        <v>24210</v>
      </c>
      <c r="AT46" s="82">
        <f t="shared" si="41"/>
        <v>24585</v>
      </c>
      <c r="AU46" s="82"/>
      <c r="AV46" s="82"/>
      <c r="AW46" s="99"/>
      <c r="AX46" s="122">
        <f>AS46/AS$12</f>
        <v>6.166581762608253</v>
      </c>
      <c r="AY46" s="22">
        <f>MIN(C46:AS46)</f>
        <v>8170</v>
      </c>
      <c r="AZ46" s="22">
        <f>MAX(C46:AS46)</f>
        <v>24210</v>
      </c>
      <c r="BA46" s="103">
        <f>RANK(AS46,C46:AS46,0)</f>
        <v>1</v>
      </c>
      <c r="BB46" s="103">
        <f>RANK(AS46,AJ46:AS46,0)</f>
        <v>1</v>
      </c>
    </row>
    <row r="47" spans="2:54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82"/>
      <c r="AU47" s="101"/>
      <c r="AV47" s="101"/>
      <c r="AW47" s="99"/>
      <c r="AX47" s="102"/>
      <c r="AY47" s="124"/>
      <c r="AZ47" s="124"/>
      <c r="BA47" s="103"/>
      <c r="BB47" s="103"/>
    </row>
    <row r="48" spans="2:54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20000</v>
      </c>
      <c r="AT48" s="123">
        <v>20550</v>
      </c>
      <c r="AU48" s="101"/>
      <c r="AV48" s="101"/>
      <c r="AW48" s="99"/>
      <c r="AX48" s="122">
        <f>AS48/AS$12</f>
        <v>5.094243504839532</v>
      </c>
      <c r="AY48" s="22">
        <f>MIN(C48:AS48)</f>
        <v>6581</v>
      </c>
      <c r="AZ48" s="22">
        <f>MAX(C48:AS48)</f>
        <v>20000</v>
      </c>
      <c r="BA48" s="103">
        <f>RANK(AS48,C48:AS48,0)</f>
        <v>1</v>
      </c>
      <c r="BB48" s="103">
        <f>RANK(AS48,AJ48:AS48,0)</f>
        <v>1</v>
      </c>
    </row>
    <row r="49" spans="2:54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123"/>
      <c r="AU49" s="101"/>
      <c r="AV49" s="101"/>
      <c r="AW49" s="99"/>
      <c r="AX49" s="122">
        <f>AS49/AS$12</f>
        <v>0</v>
      </c>
      <c r="AY49" s="22">
        <f>MIN(C49:AS49)</f>
        <v>0</v>
      </c>
      <c r="AZ49" s="22">
        <f>MAX(C49:AS49)</f>
        <v>4000</v>
      </c>
      <c r="BA49" s="103">
        <f>RANK(AS49,C49:AS49,0)</f>
        <v>8</v>
      </c>
      <c r="BB49" s="103"/>
    </row>
    <row r="50" spans="2:54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5500</v>
      </c>
      <c r="AT50" s="123">
        <v>5950</v>
      </c>
      <c r="AU50" s="101"/>
      <c r="AV50" s="101"/>
      <c r="AW50" s="99"/>
      <c r="AX50" s="122"/>
      <c r="AY50" s="22"/>
      <c r="AZ50" s="22"/>
      <c r="BA50" s="103"/>
      <c r="BB50" s="103"/>
    </row>
    <row r="51" spans="2:54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2400</v>
      </c>
      <c r="AT51" s="123">
        <v>2300</v>
      </c>
      <c r="AU51" s="101"/>
      <c r="AV51" s="101"/>
      <c r="AW51" s="99"/>
      <c r="AX51" s="122">
        <f>AS51/AS$12</f>
        <v>0.6113092205807438</v>
      </c>
      <c r="AY51" s="22">
        <f>MIN(C51:AS51)</f>
        <v>780</v>
      </c>
      <c r="AZ51" s="22">
        <f>MAX(C51:AS51)</f>
        <v>3359</v>
      </c>
      <c r="BA51" s="103">
        <f>RANK(AS51,C51:AS51,0)</f>
        <v>8</v>
      </c>
      <c r="BB51" s="103">
        <f>RANK(AS51,AJ51:AS51,0)</f>
        <v>4</v>
      </c>
    </row>
    <row r="52" spans="2:54" s="64" customFormat="1" ht="12.75">
      <c r="B52" s="99" t="s">
        <v>56</v>
      </c>
      <c r="C52" s="22">
        <f aca="true" t="shared" si="42" ref="C52:AH52">C48+C51</f>
        <v>8717</v>
      </c>
      <c r="D52" s="22">
        <f t="shared" si="42"/>
        <v>7609</v>
      </c>
      <c r="E52" s="22">
        <f t="shared" si="42"/>
        <v>8940</v>
      </c>
      <c r="F52" s="22">
        <f t="shared" si="42"/>
        <v>9062</v>
      </c>
      <c r="G52" s="22">
        <f t="shared" si="42"/>
        <v>10330</v>
      </c>
      <c r="H52" s="22">
        <f t="shared" si="42"/>
        <v>11276</v>
      </c>
      <c r="I52" s="22">
        <f t="shared" si="42"/>
        <v>11671</v>
      </c>
      <c r="J52" s="22">
        <f t="shared" si="42"/>
        <v>10744</v>
      </c>
      <c r="K52" s="22">
        <f t="shared" si="42"/>
        <v>11612</v>
      </c>
      <c r="L52" s="22">
        <f t="shared" si="42"/>
        <v>11883</v>
      </c>
      <c r="M52" s="22">
        <f t="shared" si="42"/>
        <v>11412</v>
      </c>
      <c r="N52" s="22">
        <v>11569</v>
      </c>
      <c r="O52" s="22">
        <f t="shared" si="42"/>
        <v>11310</v>
      </c>
      <c r="P52" s="22">
        <f t="shared" si="42"/>
        <v>12020</v>
      </c>
      <c r="Q52" s="22">
        <f t="shared" si="42"/>
        <v>12803</v>
      </c>
      <c r="R52" s="22">
        <f t="shared" si="42"/>
        <v>12252</v>
      </c>
      <c r="S52" s="22">
        <f t="shared" si="42"/>
        <v>13436</v>
      </c>
      <c r="T52" s="22">
        <f t="shared" si="42"/>
        <v>12944</v>
      </c>
      <c r="U52" s="22">
        <f t="shared" si="42"/>
        <v>13893</v>
      </c>
      <c r="V52" s="22">
        <f t="shared" si="42"/>
        <v>14472</v>
      </c>
      <c r="W52" s="22">
        <v>14471</v>
      </c>
      <c r="X52" s="22">
        <v>15597</v>
      </c>
      <c r="Y52" s="22">
        <f t="shared" si="42"/>
        <v>14457</v>
      </c>
      <c r="Z52" s="22">
        <f t="shared" si="42"/>
        <v>16300</v>
      </c>
      <c r="AA52" s="22">
        <f t="shared" si="42"/>
        <v>18341</v>
      </c>
      <c r="AB52" s="22">
        <f t="shared" si="42"/>
        <v>18027</v>
      </c>
      <c r="AC52" s="22">
        <f t="shared" si="42"/>
        <v>17432</v>
      </c>
      <c r="AD52" s="22">
        <f t="shared" si="42"/>
        <v>17611</v>
      </c>
      <c r="AE52" s="22">
        <v>19353</v>
      </c>
      <c r="AF52" s="22">
        <f t="shared" si="42"/>
        <v>19352</v>
      </c>
      <c r="AG52" s="22">
        <f t="shared" si="42"/>
        <v>17800</v>
      </c>
      <c r="AH52" s="22">
        <f t="shared" si="42"/>
        <v>18763</v>
      </c>
      <c r="AI52" s="22">
        <f aca="true" t="shared" si="43" ref="AI52:AT52">AI48+AI51</f>
        <v>19112</v>
      </c>
      <c r="AJ52" s="22">
        <v>20451</v>
      </c>
      <c r="AK52" s="22">
        <f t="shared" si="43"/>
        <v>21246</v>
      </c>
      <c r="AL52" s="22">
        <f t="shared" si="43"/>
        <v>18458</v>
      </c>
      <c r="AM52" s="22">
        <f t="shared" si="43"/>
        <v>19173</v>
      </c>
      <c r="AN52" s="22">
        <f t="shared" si="43"/>
        <v>20028</v>
      </c>
      <c r="AO52" s="22">
        <f t="shared" si="43"/>
        <v>19774</v>
      </c>
      <c r="AP52" s="22">
        <f t="shared" si="43"/>
        <v>20851</v>
      </c>
      <c r="AQ52" s="22">
        <f t="shared" si="43"/>
        <v>20835</v>
      </c>
      <c r="AR52" s="22">
        <f t="shared" si="43"/>
        <v>20973</v>
      </c>
      <c r="AS52" s="22">
        <f t="shared" si="43"/>
        <v>22400</v>
      </c>
      <c r="AT52" s="82">
        <f t="shared" si="43"/>
        <v>22850</v>
      </c>
      <c r="AU52" s="82"/>
      <c r="AV52" s="82"/>
      <c r="AW52" s="99"/>
      <c r="AX52" s="122">
        <f>AS52/AS$12</f>
        <v>5.705552725420275</v>
      </c>
      <c r="AY52" s="22">
        <f>MIN(C52:AS52)</f>
        <v>7609</v>
      </c>
      <c r="AZ52" s="22">
        <f>MAX(C52:AS52)</f>
        <v>22400</v>
      </c>
      <c r="BA52" s="103">
        <f>RANK(AS52,C52:AS52,0)</f>
        <v>1</v>
      </c>
      <c r="BB52" s="103">
        <f>RANK(AS52,AJ52:AS52,0)</f>
        <v>1</v>
      </c>
    </row>
    <row r="53" spans="2:54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82"/>
      <c r="AU53" s="101"/>
      <c r="AV53" s="101"/>
      <c r="AW53" s="99"/>
      <c r="AX53" s="102"/>
      <c r="AY53" s="22"/>
      <c r="AZ53" s="22"/>
      <c r="BA53" s="103"/>
      <c r="BB53" s="103"/>
    </row>
    <row r="54" spans="2:54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4" ref="E54:AI54">E46-E52</f>
        <v>1251</v>
      </c>
      <c r="F54" s="22">
        <v>771</v>
      </c>
      <c r="G54" s="22">
        <f t="shared" si="44"/>
        <v>729</v>
      </c>
      <c r="H54" s="22">
        <f t="shared" si="44"/>
        <v>776</v>
      </c>
      <c r="I54" s="22">
        <f t="shared" si="44"/>
        <v>1210</v>
      </c>
      <c r="J54" s="22">
        <f t="shared" si="44"/>
        <v>1736</v>
      </c>
      <c r="K54" s="22">
        <f t="shared" si="44"/>
        <v>1103</v>
      </c>
      <c r="L54" s="22">
        <f t="shared" si="44"/>
        <v>1261</v>
      </c>
      <c r="M54" s="22">
        <f t="shared" si="44"/>
        <v>721</v>
      </c>
      <c r="N54" s="22">
        <v>632</v>
      </c>
      <c r="O54" s="22">
        <f t="shared" si="44"/>
        <v>947</v>
      </c>
      <c r="P54" s="22">
        <f t="shared" si="44"/>
        <v>1725</v>
      </c>
      <c r="Q54" s="22">
        <f t="shared" si="44"/>
        <v>2092</v>
      </c>
      <c r="R54" s="22">
        <f t="shared" si="44"/>
        <v>1715</v>
      </c>
      <c r="S54" s="22">
        <f t="shared" si="44"/>
        <v>1305</v>
      </c>
      <c r="T54" s="22">
        <f t="shared" si="44"/>
        <v>1786</v>
      </c>
      <c r="U54" s="22">
        <f t="shared" si="44"/>
        <v>2239</v>
      </c>
      <c r="V54" s="22">
        <f t="shared" si="44"/>
        <v>1555</v>
      </c>
      <c r="W54" s="22">
        <f t="shared" si="44"/>
        <v>1103</v>
      </c>
      <c r="X54" s="22">
        <v>1137</v>
      </c>
      <c r="Y54" s="22">
        <f t="shared" si="44"/>
        <v>2015</v>
      </c>
      <c r="Z54" s="22">
        <v>1520</v>
      </c>
      <c r="AA54" s="22">
        <f t="shared" si="44"/>
        <v>1382</v>
      </c>
      <c r="AB54" s="22">
        <v>1520</v>
      </c>
      <c r="AC54" s="22">
        <f t="shared" si="44"/>
        <v>1995</v>
      </c>
      <c r="AD54" s="22">
        <f t="shared" si="44"/>
        <v>2877</v>
      </c>
      <c r="AE54" s="22">
        <f t="shared" si="44"/>
        <v>2358</v>
      </c>
      <c r="AF54" s="22">
        <f t="shared" si="44"/>
        <v>1491</v>
      </c>
      <c r="AG54" s="22">
        <v>1076</v>
      </c>
      <c r="AH54" s="22">
        <f t="shared" si="44"/>
        <v>1699</v>
      </c>
      <c r="AI54" s="22">
        <f t="shared" si="44"/>
        <v>3010</v>
      </c>
      <c r="AJ54" s="22">
        <f aca="true" t="shared" si="45" ref="AJ54:AO54">AJ46-AJ52</f>
        <v>3085</v>
      </c>
      <c r="AK54" s="22">
        <v>2485</v>
      </c>
      <c r="AL54" s="22">
        <f t="shared" si="45"/>
        <v>2861</v>
      </c>
      <c r="AM54" s="22">
        <f t="shared" si="45"/>
        <v>3406</v>
      </c>
      <c r="AN54" s="22">
        <f t="shared" si="45"/>
        <v>2425</v>
      </c>
      <c r="AO54" s="22">
        <f t="shared" si="45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1810</v>
      </c>
      <c r="AT54" s="82">
        <f>AT46-AT52</f>
        <v>1735</v>
      </c>
      <c r="AU54" s="82"/>
      <c r="AV54" s="82"/>
      <c r="AW54" s="99"/>
      <c r="AX54" s="122">
        <f>AS54/AS$12</f>
        <v>0.4610290371879776</v>
      </c>
      <c r="AY54" s="22">
        <f>MIN(C54:AS54)</f>
        <v>561</v>
      </c>
      <c r="AZ54" s="22">
        <f>MAX(C54:AS54)</f>
        <v>3406</v>
      </c>
      <c r="BA54" s="103">
        <f>RANK(AS54,C54:AS54,0)</f>
        <v>15</v>
      </c>
      <c r="BB54" s="103">
        <f>RANK(AS54,AJ54:AS54,0)</f>
        <v>8</v>
      </c>
    </row>
    <row r="55" spans="2:54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99"/>
      <c r="AX55" s="102"/>
      <c r="AY55" s="106"/>
      <c r="AZ55" s="106"/>
      <c r="BA55" s="103"/>
      <c r="BB55" s="103"/>
    </row>
    <row r="56" spans="2:54" s="64" customFormat="1" ht="12.75">
      <c r="B56" s="107" t="s">
        <v>61</v>
      </c>
      <c r="C56" s="125">
        <f>IF(C52=0,"n/a",C54/C52)</f>
        <v>0.09108638292990708</v>
      </c>
      <c r="D56" s="125">
        <f aca="true" t="shared" si="46" ref="D56:AV56">IF(D52=0,"n/a",D54/D52)</f>
        <v>0.07372847943225128</v>
      </c>
      <c r="E56" s="125">
        <f t="shared" si="46"/>
        <v>0.13993288590604028</v>
      </c>
      <c r="F56" s="125">
        <f t="shared" si="46"/>
        <v>0.0850805561686162</v>
      </c>
      <c r="G56" s="125">
        <f t="shared" si="46"/>
        <v>0.07057115198451114</v>
      </c>
      <c r="H56" s="125">
        <f t="shared" si="46"/>
        <v>0.06881873004611565</v>
      </c>
      <c r="I56" s="125">
        <f t="shared" si="46"/>
        <v>0.10367577756833177</v>
      </c>
      <c r="J56" s="125">
        <f t="shared" si="46"/>
        <v>0.16157855547282204</v>
      </c>
      <c r="K56" s="125">
        <f t="shared" si="46"/>
        <v>0.09498794350671719</v>
      </c>
      <c r="L56" s="125">
        <f t="shared" si="46"/>
        <v>0.10611798367415635</v>
      </c>
      <c r="M56" s="125">
        <f t="shared" si="46"/>
        <v>0.06317910970907817</v>
      </c>
      <c r="N56" s="125">
        <f t="shared" si="46"/>
        <v>0.05462874924366842</v>
      </c>
      <c r="O56" s="125">
        <f t="shared" si="46"/>
        <v>0.08373121131741822</v>
      </c>
      <c r="P56" s="125">
        <f t="shared" si="46"/>
        <v>0.1435108153078203</v>
      </c>
      <c r="Q56" s="125">
        <f t="shared" si="46"/>
        <v>0.1633992033117238</v>
      </c>
      <c r="R56" s="125">
        <f t="shared" si="46"/>
        <v>0.13997714658831212</v>
      </c>
      <c r="S56" s="125">
        <f t="shared" si="46"/>
        <v>0.097127121167014</v>
      </c>
      <c r="T56" s="125">
        <f t="shared" si="46"/>
        <v>0.13797898640296663</v>
      </c>
      <c r="U56" s="125">
        <f t="shared" si="46"/>
        <v>0.16116029655222056</v>
      </c>
      <c r="V56" s="125">
        <f t="shared" si="46"/>
        <v>0.10744886677722498</v>
      </c>
      <c r="W56" s="125">
        <f t="shared" si="46"/>
        <v>0.0762214083339092</v>
      </c>
      <c r="X56" s="125">
        <f t="shared" si="46"/>
        <v>0.07289863435276014</v>
      </c>
      <c r="Y56" s="125">
        <f t="shared" si="46"/>
        <v>0.1393788476170713</v>
      </c>
      <c r="Z56" s="125">
        <f t="shared" si="46"/>
        <v>0.09325153374233129</v>
      </c>
      <c r="AA56" s="125">
        <f t="shared" si="46"/>
        <v>0.07535030805299602</v>
      </c>
      <c r="AB56" s="125">
        <f t="shared" si="46"/>
        <v>0.08431796749320464</v>
      </c>
      <c r="AC56" s="125">
        <f t="shared" si="46"/>
        <v>0.11444469940339605</v>
      </c>
      <c r="AD56" s="125">
        <f t="shared" si="46"/>
        <v>0.16336380671171427</v>
      </c>
      <c r="AE56" s="125">
        <f t="shared" si="46"/>
        <v>0.12184157494962021</v>
      </c>
      <c r="AF56" s="125">
        <f t="shared" si="46"/>
        <v>0.07704630012401818</v>
      </c>
      <c r="AG56" s="125">
        <f t="shared" si="46"/>
        <v>0.06044943820224719</v>
      </c>
      <c r="AH56" s="125">
        <f t="shared" si="46"/>
        <v>0.09055055161754517</v>
      </c>
      <c r="AI56" s="125">
        <f t="shared" si="46"/>
        <v>0.15749267475931353</v>
      </c>
      <c r="AJ56" s="125">
        <f t="shared" si="46"/>
        <v>0.1508483692728962</v>
      </c>
      <c r="AK56" s="125">
        <f t="shared" si="46"/>
        <v>0.11696319307163701</v>
      </c>
      <c r="AL56" s="125">
        <f t="shared" si="46"/>
        <v>0.155000541770506</v>
      </c>
      <c r="AM56" s="125">
        <f t="shared" si="46"/>
        <v>0.1776456475251656</v>
      </c>
      <c r="AN56" s="125">
        <f t="shared" si="46"/>
        <v>0.12108048731775514</v>
      </c>
      <c r="AO56" s="125">
        <f t="shared" si="46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0.08080357142857143</v>
      </c>
      <c r="AT56" s="125">
        <f>IF(AT52=0,"n/a",AT54/AT52)</f>
        <v>0.07592997811816192</v>
      </c>
      <c r="AU56" s="125" t="str">
        <f t="shared" si="46"/>
        <v>n/a</v>
      </c>
      <c r="AV56" s="125" t="str">
        <f t="shared" si="46"/>
        <v>n/a</v>
      </c>
      <c r="AW56" s="99"/>
      <c r="AX56" s="102"/>
      <c r="AY56" s="108">
        <f>MIN(C56:AS56)</f>
        <v>0.05462874924366842</v>
      </c>
      <c r="AZ56" s="108">
        <f>MAX(C56:AS56)</f>
        <v>0.1776456475251656</v>
      </c>
      <c r="BA56" s="103">
        <f>RANK(AS56,C56:AS56,0)</f>
        <v>32</v>
      </c>
      <c r="BB56" s="103">
        <f>RANK(AS56,AJ56:AS56,0)</f>
        <v>9</v>
      </c>
    </row>
    <row r="57" spans="2:54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102"/>
      <c r="AY57" s="99"/>
      <c r="AZ57" s="99"/>
      <c r="BA57" s="103"/>
      <c r="BB57" s="103"/>
    </row>
    <row r="58" spans="2:54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29.75</v>
      </c>
      <c r="AT58" s="111">
        <f>AT62</f>
        <v>32</v>
      </c>
      <c r="AU58" s="111"/>
      <c r="AV58" s="111"/>
      <c r="AW58" s="99"/>
      <c r="AX58" s="102"/>
      <c r="AY58" s="111">
        <f>MIN(C58:AS58)</f>
        <v>29.75</v>
      </c>
      <c r="AZ58" s="111">
        <f>MAX(C58:AS58)</f>
        <v>53.2</v>
      </c>
      <c r="BA58" s="103">
        <f>RANK(AS58,C58:AS58,0)</f>
        <v>8</v>
      </c>
      <c r="BB58" s="103">
        <f>RANK(AS58,AJ58:AS58,0)</f>
        <v>8</v>
      </c>
    </row>
    <row r="59" spans="2:49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</row>
    <row r="60" spans="2:49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 t="s">
        <v>110</v>
      </c>
      <c r="AT60" s="117">
        <v>30.5</v>
      </c>
      <c r="AU60" s="99"/>
      <c r="AV60" s="99"/>
      <c r="AW60" s="99"/>
    </row>
    <row r="61" spans="2:49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 t="s">
        <v>111</v>
      </c>
      <c r="AT61" s="117">
        <v>33.5</v>
      </c>
      <c r="AU61" s="99"/>
      <c r="AV61" s="99"/>
      <c r="AW61" s="99"/>
    </row>
    <row r="62" spans="2:49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 t="s">
        <v>112</v>
      </c>
      <c r="AT62" s="116">
        <f>AVERAGE(AT60:AT61)</f>
        <v>32</v>
      </c>
      <c r="AU62" s="99"/>
      <c r="AV62" s="99"/>
      <c r="AW62" s="99"/>
    </row>
    <row r="63" spans="2:49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</row>
    <row r="64" spans="2:50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102"/>
    </row>
    <row r="65" spans="2:54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7" ref="E65:AK65">D74</f>
        <v>358</v>
      </c>
      <c r="F65" s="22">
        <f t="shared" si="47"/>
        <v>355</v>
      </c>
      <c r="G65" s="22">
        <f t="shared" si="47"/>
        <v>228</v>
      </c>
      <c r="H65" s="22">
        <f t="shared" si="47"/>
        <v>243</v>
      </c>
      <c r="I65" s="22">
        <f t="shared" si="47"/>
        <v>267</v>
      </c>
      <c r="J65" s="22">
        <f t="shared" si="47"/>
        <v>226</v>
      </c>
      <c r="K65" s="22">
        <f t="shared" si="47"/>
        <v>163</v>
      </c>
      <c r="L65" s="22">
        <f t="shared" si="47"/>
        <v>175</v>
      </c>
      <c r="M65" s="22">
        <f t="shared" si="47"/>
        <v>474</v>
      </c>
      <c r="N65" s="22">
        <f t="shared" si="47"/>
        <v>255</v>
      </c>
      <c r="O65" s="22">
        <f t="shared" si="47"/>
        <v>387</v>
      </c>
      <c r="P65" s="22">
        <f t="shared" si="47"/>
        <v>212</v>
      </c>
      <c r="Q65" s="22">
        <f t="shared" si="47"/>
        <v>240</v>
      </c>
      <c r="R65" s="22">
        <f t="shared" si="47"/>
        <v>153</v>
      </c>
      <c r="S65" s="22">
        <f t="shared" si="47"/>
        <v>173</v>
      </c>
      <c r="T65" s="22">
        <f t="shared" si="47"/>
        <v>318</v>
      </c>
      <c r="U65" s="22">
        <f t="shared" si="47"/>
        <v>285</v>
      </c>
      <c r="V65" s="22">
        <f t="shared" si="47"/>
        <v>230</v>
      </c>
      <c r="W65" s="22">
        <f t="shared" si="47"/>
        <v>204</v>
      </c>
      <c r="X65" s="22">
        <f t="shared" si="47"/>
        <v>150</v>
      </c>
      <c r="Y65" s="22">
        <f t="shared" si="47"/>
        <v>223</v>
      </c>
      <c r="Z65" s="22">
        <f t="shared" si="47"/>
        <v>212</v>
      </c>
      <c r="AA65" s="22">
        <f t="shared" si="47"/>
        <v>210</v>
      </c>
      <c r="AB65" s="22">
        <f t="shared" si="47"/>
        <v>218</v>
      </c>
      <c r="AC65" s="22">
        <f t="shared" si="47"/>
        <v>330</v>
      </c>
      <c r="AD65" s="22">
        <f t="shared" si="47"/>
        <v>293</v>
      </c>
      <c r="AE65" s="22">
        <f t="shared" si="47"/>
        <v>383</v>
      </c>
      <c r="AF65" s="22">
        <f t="shared" si="47"/>
        <v>240</v>
      </c>
      <c r="AG65" s="22">
        <f t="shared" si="47"/>
        <v>220</v>
      </c>
      <c r="AH65" s="22">
        <f t="shared" si="47"/>
        <v>211</v>
      </c>
      <c r="AI65" s="22">
        <f t="shared" si="47"/>
        <v>172</v>
      </c>
      <c r="AJ65" s="22">
        <f t="shared" si="47"/>
        <v>314</v>
      </c>
      <c r="AK65" s="22">
        <f t="shared" si="47"/>
        <v>343</v>
      </c>
      <c r="AL65" s="22">
        <v>294</v>
      </c>
      <c r="AM65" s="22">
        <f aca="true" t="shared" si="48" ref="AM65:AR65">AL74</f>
        <v>235</v>
      </c>
      <c r="AN65" s="22">
        <f t="shared" si="48"/>
        <v>302</v>
      </c>
      <c r="AO65" s="22">
        <f t="shared" si="48"/>
        <v>350</v>
      </c>
      <c r="AP65" s="22">
        <f t="shared" si="48"/>
        <v>300</v>
      </c>
      <c r="AQ65" s="22">
        <f t="shared" si="48"/>
        <v>275</v>
      </c>
      <c r="AR65" s="22">
        <f t="shared" si="48"/>
        <v>250</v>
      </c>
      <c r="AS65" s="22">
        <f>AR74</f>
        <v>260</v>
      </c>
      <c r="AT65" s="82">
        <f>AS74</f>
        <v>300</v>
      </c>
      <c r="AU65" s="101"/>
      <c r="AV65" s="101"/>
      <c r="AW65" s="99"/>
      <c r="AX65" s="122"/>
      <c r="AY65" s="16">
        <f>MIN(C65:AS65)</f>
        <v>150</v>
      </c>
      <c r="AZ65" s="16">
        <f>MAX(C65:AS65)</f>
        <v>507</v>
      </c>
      <c r="BA65" s="103">
        <f>RANK(AS65,C65:AS65,0)</f>
        <v>19</v>
      </c>
      <c r="BB65" s="103">
        <f>RANK(AS65,AJ65:AS65,0)</f>
        <v>8</v>
      </c>
    </row>
    <row r="66" spans="2:54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44940</v>
      </c>
      <c r="AT66" s="131">
        <v>46275</v>
      </c>
      <c r="AU66" s="101"/>
      <c r="AV66" s="101"/>
      <c r="AW66" s="99"/>
      <c r="AX66" s="122"/>
      <c r="AY66" s="16">
        <f>MIN(C66:AS66)</f>
        <v>16702</v>
      </c>
      <c r="AZ66" s="16">
        <f>MAX(C66:AS66)</f>
        <v>45062</v>
      </c>
      <c r="BA66" s="103">
        <f>RANK(AS66,C66:AS66,0)</f>
        <v>2</v>
      </c>
      <c r="BB66" s="103">
        <f>RANK(AS66,AJ66:AS66,0)</f>
        <v>2</v>
      </c>
    </row>
    <row r="67" spans="2:54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400</v>
      </c>
      <c r="AT67" s="131">
        <v>325</v>
      </c>
      <c r="AU67" s="101"/>
      <c r="AV67" s="101"/>
      <c r="AW67" s="99"/>
      <c r="AX67" s="122"/>
      <c r="AY67" s="16">
        <f>MIN(C67:AS67)</f>
        <v>0</v>
      </c>
      <c r="AZ67" s="16">
        <f>MAX(C67:AS67)</f>
        <v>400</v>
      </c>
      <c r="BA67" s="103">
        <f>RANK(AS67,C67:AS67,0)</f>
        <v>1</v>
      </c>
      <c r="BB67" s="103">
        <f>RANK(AS67,AJ67:AS67,0)</f>
        <v>1</v>
      </c>
    </row>
    <row r="68" spans="2:54" s="64" customFormat="1" ht="12.75">
      <c r="B68" s="99" t="s">
        <v>50</v>
      </c>
      <c r="C68" s="22">
        <f aca="true" t="shared" si="49" ref="C68:AT68">SUM(C65:C67)</f>
        <v>19857</v>
      </c>
      <c r="D68" s="22">
        <f t="shared" si="49"/>
        <v>17209</v>
      </c>
      <c r="E68" s="22">
        <f t="shared" si="49"/>
        <v>21112</v>
      </c>
      <c r="F68" s="22">
        <f t="shared" si="49"/>
        <v>18843</v>
      </c>
      <c r="G68" s="22">
        <f t="shared" si="49"/>
        <v>22599</v>
      </c>
      <c r="H68" s="22">
        <f t="shared" si="49"/>
        <v>24597</v>
      </c>
      <c r="I68" s="22">
        <f t="shared" si="49"/>
        <v>27372</v>
      </c>
      <c r="J68" s="22">
        <v>24538</v>
      </c>
      <c r="K68" s="22">
        <f t="shared" si="49"/>
        <v>24797</v>
      </c>
      <c r="L68" s="22">
        <f t="shared" si="49"/>
        <v>26889</v>
      </c>
      <c r="M68" s="22">
        <f t="shared" si="49"/>
        <v>23230</v>
      </c>
      <c r="N68" s="22">
        <f t="shared" si="49"/>
        <v>24784</v>
      </c>
      <c r="O68" s="22">
        <f t="shared" si="49"/>
        <v>25338</v>
      </c>
      <c r="P68" s="22">
        <f t="shared" si="49"/>
        <v>27970</v>
      </c>
      <c r="Q68" s="22">
        <f t="shared" si="49"/>
        <v>28300</v>
      </c>
      <c r="R68" s="22">
        <f t="shared" si="49"/>
        <v>25100</v>
      </c>
      <c r="S68" s="22">
        <f t="shared" si="49"/>
        <v>27900</v>
      </c>
      <c r="T68" s="22">
        <f t="shared" si="49"/>
        <v>28666</v>
      </c>
      <c r="U68" s="22">
        <f t="shared" si="49"/>
        <v>30183</v>
      </c>
      <c r="V68" s="22">
        <f t="shared" si="49"/>
        <v>30687</v>
      </c>
      <c r="W68" s="22">
        <v>30788</v>
      </c>
      <c r="X68" s="22">
        <v>33483</v>
      </c>
      <c r="Y68" s="22">
        <v>32826</v>
      </c>
      <c r="Z68" s="22">
        <f t="shared" si="49"/>
        <v>34524</v>
      </c>
      <c r="AA68" s="22">
        <v>38443</v>
      </c>
      <c r="AB68" s="22">
        <f t="shared" si="49"/>
        <v>38109</v>
      </c>
      <c r="AC68" s="22">
        <f t="shared" si="49"/>
        <v>37970</v>
      </c>
      <c r="AD68" s="22">
        <f t="shared" si="49"/>
        <v>39729</v>
      </c>
      <c r="AE68" s="22">
        <v>40819</v>
      </c>
      <c r="AF68" s="22">
        <f t="shared" si="49"/>
        <v>38619</v>
      </c>
      <c r="AG68" s="22">
        <f t="shared" si="49"/>
        <v>36830</v>
      </c>
      <c r="AH68" s="22">
        <f t="shared" si="49"/>
        <v>41073</v>
      </c>
      <c r="AI68" s="22">
        <f t="shared" si="49"/>
        <v>41557</v>
      </c>
      <c r="AJ68" s="22">
        <f t="shared" si="49"/>
        <v>43524</v>
      </c>
      <c r="AK68" s="22">
        <f t="shared" si="49"/>
        <v>42768</v>
      </c>
      <c r="AL68" s="22">
        <f t="shared" si="49"/>
        <v>39484</v>
      </c>
      <c r="AM68" s="22">
        <f t="shared" si="49"/>
        <v>42102</v>
      </c>
      <c r="AN68" s="22">
        <f t="shared" si="49"/>
        <v>39733</v>
      </c>
      <c r="AO68" s="22">
        <f t="shared" si="49"/>
        <v>41591</v>
      </c>
      <c r="AP68" s="22">
        <f t="shared" si="49"/>
        <v>40420</v>
      </c>
      <c r="AQ68" s="22">
        <f t="shared" si="49"/>
        <v>41343</v>
      </c>
      <c r="AR68" s="22">
        <f t="shared" si="49"/>
        <v>45645</v>
      </c>
      <c r="AS68" s="22">
        <f t="shared" si="49"/>
        <v>45600</v>
      </c>
      <c r="AT68" s="82">
        <f t="shared" si="49"/>
        <v>46900</v>
      </c>
      <c r="AU68" s="82"/>
      <c r="AV68" s="82"/>
      <c r="AW68" s="99"/>
      <c r="AX68" s="122">
        <f>AS68/AS$12</f>
        <v>11.614875191034132</v>
      </c>
      <c r="AY68" s="22">
        <f>MIN(C68:AS68)</f>
        <v>17209</v>
      </c>
      <c r="AZ68" s="22">
        <f>MAX(C68:AS68)</f>
        <v>45645</v>
      </c>
      <c r="BA68" s="103">
        <f>RANK(AS68,C68:AS68,0)</f>
        <v>2</v>
      </c>
      <c r="BB68" s="103">
        <f>RANK(AS68,AJ68:AS68,0)</f>
        <v>2</v>
      </c>
    </row>
    <row r="69" spans="2:54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82"/>
      <c r="AU69" s="101"/>
      <c r="AV69" s="101"/>
      <c r="AW69" s="99"/>
      <c r="AX69" s="102"/>
      <c r="AY69" s="124"/>
      <c r="AZ69" s="124"/>
      <c r="BA69" s="103"/>
      <c r="BB69" s="103"/>
    </row>
    <row r="70" spans="2:54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33500</v>
      </c>
      <c r="AT70" s="131">
        <v>34300</v>
      </c>
      <c r="AU70" s="101"/>
      <c r="AV70" s="101"/>
      <c r="AW70" s="99"/>
      <c r="AX70" s="122">
        <f>AS70/AS$12</f>
        <v>8.532857870606215</v>
      </c>
      <c r="AY70" s="22">
        <f>MIN(C70:AS70)</f>
        <v>12552</v>
      </c>
      <c r="AZ70" s="22">
        <f>MAX(C70:AS70)</f>
        <v>34374</v>
      </c>
      <c r="BA70" s="103">
        <f>RANK(AS70,C70:AS70,0)</f>
        <v>3</v>
      </c>
      <c r="BB70" s="103">
        <f>RANK(AS70,AJ70:AS70,0)</f>
        <v>2</v>
      </c>
    </row>
    <row r="71" spans="2:54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11800</v>
      </c>
      <c r="AT71" s="131">
        <v>12300</v>
      </c>
      <c r="AU71" s="101"/>
      <c r="AV71" s="101"/>
      <c r="AW71" s="99"/>
      <c r="AX71" s="122">
        <f>AS71/AS$12</f>
        <v>3.0056036678553233</v>
      </c>
      <c r="AY71" s="22">
        <f>MIN(C71:AS71)</f>
        <v>4299</v>
      </c>
      <c r="AZ71" s="22">
        <f>MAX(C71:AS71)</f>
        <v>13150</v>
      </c>
      <c r="BA71" s="103">
        <f>RANK(AS71,C71:AS71,0)</f>
        <v>2</v>
      </c>
      <c r="BB71" s="103">
        <f>RANK(AS71,AJ71:AS71,0)</f>
        <v>2</v>
      </c>
    </row>
    <row r="72" spans="2:54" s="64" customFormat="1" ht="12.75">
      <c r="B72" s="99" t="s">
        <v>56</v>
      </c>
      <c r="C72" s="22">
        <f aca="true" t="shared" si="50" ref="C72:AT72">C70+C71</f>
        <v>19350</v>
      </c>
      <c r="D72" s="22">
        <f t="shared" si="50"/>
        <v>16851</v>
      </c>
      <c r="E72" s="22">
        <f t="shared" si="50"/>
        <v>20757</v>
      </c>
      <c r="F72" s="22">
        <f t="shared" si="50"/>
        <v>18615</v>
      </c>
      <c r="G72" s="22">
        <f t="shared" si="50"/>
        <v>22356</v>
      </c>
      <c r="H72" s="22">
        <f t="shared" si="50"/>
        <v>24330</v>
      </c>
      <c r="I72" s="22">
        <f t="shared" si="50"/>
        <v>27146</v>
      </c>
      <c r="J72" s="22">
        <f t="shared" si="50"/>
        <v>24375</v>
      </c>
      <c r="K72" s="22">
        <f t="shared" si="50"/>
        <v>24622</v>
      </c>
      <c r="L72" s="22">
        <f t="shared" si="50"/>
        <v>26415</v>
      </c>
      <c r="M72" s="22">
        <v>22977</v>
      </c>
      <c r="N72" s="22">
        <f t="shared" si="50"/>
        <v>24397</v>
      </c>
      <c r="O72" s="22">
        <f t="shared" si="50"/>
        <v>25126</v>
      </c>
      <c r="P72" s="22">
        <f t="shared" si="50"/>
        <v>27730</v>
      </c>
      <c r="Q72" s="22">
        <f t="shared" si="50"/>
        <v>28147</v>
      </c>
      <c r="R72" s="22">
        <f t="shared" si="50"/>
        <v>24927</v>
      </c>
      <c r="S72" s="22">
        <f t="shared" si="50"/>
        <v>27582</v>
      </c>
      <c r="T72" s="22">
        <f t="shared" si="50"/>
        <v>28381</v>
      </c>
      <c r="U72" s="22">
        <f t="shared" si="50"/>
        <v>29953</v>
      </c>
      <c r="V72" s="22">
        <f t="shared" si="50"/>
        <v>30483</v>
      </c>
      <c r="W72" s="22">
        <v>30638</v>
      </c>
      <c r="X72" s="22">
        <v>33260</v>
      </c>
      <c r="Y72" s="22">
        <f t="shared" si="50"/>
        <v>32613</v>
      </c>
      <c r="Z72" s="22">
        <f t="shared" si="50"/>
        <v>34314</v>
      </c>
      <c r="AA72" s="22">
        <v>38225</v>
      </c>
      <c r="AB72" s="22">
        <f t="shared" si="50"/>
        <v>37779</v>
      </c>
      <c r="AC72" s="22">
        <v>37678</v>
      </c>
      <c r="AD72" s="22">
        <f t="shared" si="50"/>
        <v>39346</v>
      </c>
      <c r="AE72" s="22">
        <v>40579</v>
      </c>
      <c r="AF72" s="22">
        <v>38399</v>
      </c>
      <c r="AG72" s="22">
        <f t="shared" si="50"/>
        <v>36619</v>
      </c>
      <c r="AH72" s="22">
        <f t="shared" si="50"/>
        <v>40901</v>
      </c>
      <c r="AI72" s="22">
        <f t="shared" si="50"/>
        <v>41243</v>
      </c>
      <c r="AJ72" s="22">
        <f t="shared" si="50"/>
        <v>43178</v>
      </c>
      <c r="AK72" s="22">
        <f t="shared" si="50"/>
        <v>42474</v>
      </c>
      <c r="AL72" s="22">
        <f t="shared" si="50"/>
        <v>39249</v>
      </c>
      <c r="AM72" s="22">
        <f t="shared" si="50"/>
        <v>41800</v>
      </c>
      <c r="AN72" s="22">
        <f t="shared" si="50"/>
        <v>39383</v>
      </c>
      <c r="AO72" s="22">
        <f t="shared" si="50"/>
        <v>41291</v>
      </c>
      <c r="AP72" s="22">
        <f t="shared" si="50"/>
        <v>40145</v>
      </c>
      <c r="AQ72" s="22">
        <f t="shared" si="50"/>
        <v>41093</v>
      </c>
      <c r="AR72" s="22">
        <f t="shared" si="50"/>
        <v>45385</v>
      </c>
      <c r="AS72" s="22">
        <f t="shared" si="50"/>
        <v>45300</v>
      </c>
      <c r="AT72" s="82">
        <f t="shared" si="50"/>
        <v>46600</v>
      </c>
      <c r="AU72" s="82"/>
      <c r="AV72" s="82"/>
      <c r="AW72" s="99"/>
      <c r="AX72" s="122">
        <f>AS72/AS$12</f>
        <v>11.538461538461538</v>
      </c>
      <c r="AY72" s="22">
        <f>MIN(C72:AS72)</f>
        <v>16851</v>
      </c>
      <c r="AZ72" s="22">
        <f>MAX(C72:AS72)</f>
        <v>45385</v>
      </c>
      <c r="BA72" s="103">
        <f>RANK(AS72,C72:AS72,0)</f>
        <v>2</v>
      </c>
      <c r="BB72" s="103">
        <f>RANK(AS72,AJ72:AS72,0)</f>
        <v>2</v>
      </c>
    </row>
    <row r="73" spans="2:54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82"/>
      <c r="AU73" s="101"/>
      <c r="AV73" s="101"/>
      <c r="AW73" s="99"/>
      <c r="AX73" s="102"/>
      <c r="AY73" s="22"/>
      <c r="AZ73" s="22"/>
      <c r="BA73" s="103"/>
      <c r="BB73" s="103"/>
    </row>
    <row r="74" spans="2:54" s="64" customFormat="1" ht="12.75">
      <c r="B74" s="99" t="s">
        <v>57</v>
      </c>
      <c r="C74" s="22">
        <f aca="true" t="shared" si="51" ref="C74:AO74">C68-C72</f>
        <v>507</v>
      </c>
      <c r="D74" s="22">
        <f t="shared" si="51"/>
        <v>358</v>
      </c>
      <c r="E74" s="22">
        <f t="shared" si="51"/>
        <v>355</v>
      </c>
      <c r="F74" s="22">
        <f t="shared" si="51"/>
        <v>228</v>
      </c>
      <c r="G74" s="22">
        <f t="shared" si="51"/>
        <v>243</v>
      </c>
      <c r="H74" s="22">
        <f t="shared" si="51"/>
        <v>267</v>
      </c>
      <c r="I74" s="22">
        <f t="shared" si="51"/>
        <v>226</v>
      </c>
      <c r="J74" s="22">
        <f t="shared" si="51"/>
        <v>163</v>
      </c>
      <c r="K74" s="22">
        <f t="shared" si="51"/>
        <v>175</v>
      </c>
      <c r="L74" s="22">
        <f t="shared" si="51"/>
        <v>474</v>
      </c>
      <c r="M74" s="22">
        <v>255</v>
      </c>
      <c r="N74" s="22">
        <f t="shared" si="51"/>
        <v>387</v>
      </c>
      <c r="O74" s="22">
        <f t="shared" si="51"/>
        <v>212</v>
      </c>
      <c r="P74" s="22">
        <f t="shared" si="51"/>
        <v>240</v>
      </c>
      <c r="Q74" s="22">
        <f t="shared" si="51"/>
        <v>153</v>
      </c>
      <c r="R74" s="22">
        <f t="shared" si="51"/>
        <v>173</v>
      </c>
      <c r="S74" s="22">
        <f t="shared" si="51"/>
        <v>318</v>
      </c>
      <c r="T74" s="22">
        <f t="shared" si="51"/>
        <v>285</v>
      </c>
      <c r="U74" s="22">
        <f t="shared" si="51"/>
        <v>230</v>
      </c>
      <c r="V74" s="22">
        <f t="shared" si="51"/>
        <v>204</v>
      </c>
      <c r="W74" s="22">
        <f t="shared" si="51"/>
        <v>150</v>
      </c>
      <c r="X74" s="22">
        <f t="shared" si="51"/>
        <v>223</v>
      </c>
      <c r="Y74" s="22">
        <v>212</v>
      </c>
      <c r="Z74" s="22">
        <f t="shared" si="51"/>
        <v>210</v>
      </c>
      <c r="AA74" s="22">
        <f t="shared" si="51"/>
        <v>218</v>
      </c>
      <c r="AB74" s="22">
        <f t="shared" si="51"/>
        <v>330</v>
      </c>
      <c r="AC74" s="22">
        <v>293</v>
      </c>
      <c r="AD74" s="22">
        <f t="shared" si="51"/>
        <v>383</v>
      </c>
      <c r="AE74" s="22">
        <f t="shared" si="51"/>
        <v>240</v>
      </c>
      <c r="AF74" s="22">
        <f t="shared" si="51"/>
        <v>220</v>
      </c>
      <c r="AG74" s="22">
        <f t="shared" si="51"/>
        <v>211</v>
      </c>
      <c r="AH74" s="22">
        <f t="shared" si="51"/>
        <v>172</v>
      </c>
      <c r="AI74" s="22">
        <f t="shared" si="51"/>
        <v>314</v>
      </c>
      <c r="AJ74" s="22">
        <v>343</v>
      </c>
      <c r="AK74" s="22">
        <f t="shared" si="51"/>
        <v>294</v>
      </c>
      <c r="AL74" s="22">
        <f t="shared" si="51"/>
        <v>235</v>
      </c>
      <c r="AM74" s="22">
        <v>302</v>
      </c>
      <c r="AN74" s="22">
        <f t="shared" si="51"/>
        <v>350</v>
      </c>
      <c r="AO74" s="22">
        <f t="shared" si="51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f>AS68-AS72</f>
        <v>300</v>
      </c>
      <c r="AT74" s="82">
        <f>AT68-AT72</f>
        <v>300</v>
      </c>
      <c r="AU74" s="82"/>
      <c r="AV74" s="82"/>
      <c r="AW74" s="99"/>
      <c r="AX74" s="122">
        <f>AS74/AS$12</f>
        <v>0.07641365257259297</v>
      </c>
      <c r="AY74" s="22">
        <f>MIN(C74:AS74)</f>
        <v>150</v>
      </c>
      <c r="AZ74" s="22">
        <f>MAX(C74:AS74)</f>
        <v>507</v>
      </c>
      <c r="BA74" s="103">
        <f>RANK(AS74,C74:AS74,0)</f>
        <v>13</v>
      </c>
      <c r="BB74" s="103">
        <f>RANK(AS74,AJ74:AS74,0)</f>
        <v>4</v>
      </c>
    </row>
    <row r="75" spans="2:54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99"/>
      <c r="AX75" s="102"/>
      <c r="AY75" s="106"/>
      <c r="AZ75" s="106"/>
      <c r="BA75" s="103"/>
      <c r="BB75" s="103"/>
    </row>
    <row r="76" spans="2:54" s="64" customFormat="1" ht="12.75">
      <c r="B76" s="107" t="s">
        <v>61</v>
      </c>
      <c r="C76" s="125">
        <f>IF(C72=0,"n/a",C74/C72)</f>
        <v>0.0262015503875969</v>
      </c>
      <c r="D76" s="125">
        <f aca="true" t="shared" si="52" ref="D76:AV76">IF(D72=0,"n/a",D74/D72)</f>
        <v>0.021245029968547862</v>
      </c>
      <c r="E76" s="125">
        <f t="shared" si="52"/>
        <v>0.01710266416148769</v>
      </c>
      <c r="F76" s="125">
        <f t="shared" si="52"/>
        <v>0.012248186946011281</v>
      </c>
      <c r="G76" s="125">
        <f t="shared" si="52"/>
        <v>0.010869565217391304</v>
      </c>
      <c r="H76" s="125">
        <f t="shared" si="52"/>
        <v>0.01097410604192355</v>
      </c>
      <c r="I76" s="125">
        <f t="shared" si="52"/>
        <v>0.008325351801370368</v>
      </c>
      <c r="J76" s="125">
        <f t="shared" si="52"/>
        <v>0.006687179487179487</v>
      </c>
      <c r="K76" s="125">
        <f t="shared" si="52"/>
        <v>0.007107464868816506</v>
      </c>
      <c r="L76" s="125">
        <f t="shared" si="52"/>
        <v>0.01794434980124929</v>
      </c>
      <c r="M76" s="125">
        <f t="shared" si="52"/>
        <v>0.011098054576315446</v>
      </c>
      <c r="N76" s="125">
        <f t="shared" si="52"/>
        <v>0.0158626060581219</v>
      </c>
      <c r="O76" s="125">
        <f t="shared" si="52"/>
        <v>0.008437475125368145</v>
      </c>
      <c r="P76" s="125">
        <f t="shared" si="52"/>
        <v>0.00865488640461594</v>
      </c>
      <c r="Q76" s="125">
        <f t="shared" si="52"/>
        <v>0.005435748037090986</v>
      </c>
      <c r="R76" s="125">
        <f t="shared" si="52"/>
        <v>0.006940265575480403</v>
      </c>
      <c r="S76" s="125">
        <f t="shared" si="52"/>
        <v>0.011529258211877311</v>
      </c>
      <c r="T76" s="125">
        <f t="shared" si="52"/>
        <v>0.0100419294598499</v>
      </c>
      <c r="U76" s="125">
        <f t="shared" si="52"/>
        <v>0.007678696624712049</v>
      </c>
      <c r="V76" s="125">
        <f t="shared" si="52"/>
        <v>0.006692254699340616</v>
      </c>
      <c r="W76" s="125">
        <f t="shared" si="52"/>
        <v>0.00489588093217573</v>
      </c>
      <c r="X76" s="125">
        <f t="shared" si="52"/>
        <v>0.006704750450992183</v>
      </c>
      <c r="Y76" s="125">
        <f t="shared" si="52"/>
        <v>0.006500475270597614</v>
      </c>
      <c r="Z76" s="125">
        <f t="shared" si="52"/>
        <v>0.006119951040391677</v>
      </c>
      <c r="AA76" s="125">
        <f t="shared" si="52"/>
        <v>0.005703073904512753</v>
      </c>
      <c r="AB76" s="125">
        <f t="shared" si="52"/>
        <v>0.00873501151433336</v>
      </c>
      <c r="AC76" s="125">
        <f t="shared" si="52"/>
        <v>0.007776421253782048</v>
      </c>
      <c r="AD76" s="125">
        <f t="shared" si="52"/>
        <v>0.00973415340822447</v>
      </c>
      <c r="AE76" s="125">
        <f t="shared" si="52"/>
        <v>0.005914389216096996</v>
      </c>
      <c r="AF76" s="125">
        <f t="shared" si="52"/>
        <v>0.005729315867600719</v>
      </c>
      <c r="AG76" s="125">
        <f t="shared" si="52"/>
        <v>0.005762036101477375</v>
      </c>
      <c r="AH76" s="125">
        <f t="shared" si="52"/>
        <v>0.004205276154617247</v>
      </c>
      <c r="AI76" s="125">
        <f t="shared" si="52"/>
        <v>0.007613413185267803</v>
      </c>
      <c r="AJ76" s="125">
        <f t="shared" si="52"/>
        <v>0.007943860299226458</v>
      </c>
      <c r="AK76" s="125">
        <f t="shared" si="52"/>
        <v>0.00692188162169798</v>
      </c>
      <c r="AL76" s="125">
        <f t="shared" si="52"/>
        <v>0.005987413692068588</v>
      </c>
      <c r="AM76" s="125">
        <f t="shared" si="52"/>
        <v>0.007224880382775119</v>
      </c>
      <c r="AN76" s="125">
        <f t="shared" si="52"/>
        <v>0.008887083259274306</v>
      </c>
      <c r="AO76" s="125">
        <f t="shared" si="52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 t="str">
        <f t="shared" si="52"/>
        <v>n/a</v>
      </c>
      <c r="AV76" s="125" t="str">
        <f t="shared" si="52"/>
        <v>n/a</v>
      </c>
      <c r="AW76" s="99"/>
      <c r="AX76" s="102"/>
      <c r="AY76" s="108">
        <f>MIN(C76:AS76)</f>
        <v>0.004205276154617247</v>
      </c>
      <c r="AZ76" s="108">
        <f>MAX(C76:AS76)</f>
        <v>0.0262015503875969</v>
      </c>
      <c r="BA76" s="103"/>
      <c r="BB76" s="103"/>
    </row>
    <row r="77" spans="2:54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102"/>
      <c r="AY77" s="99"/>
      <c r="AZ77" s="99"/>
      <c r="BA77" s="103"/>
      <c r="BB77" s="103"/>
    </row>
    <row r="78" spans="2:54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322.5</v>
      </c>
      <c r="AT78" s="111">
        <f>AT82</f>
        <v>320</v>
      </c>
      <c r="AU78" s="111"/>
      <c r="AV78" s="111"/>
      <c r="AW78" s="99"/>
      <c r="AX78" s="102"/>
      <c r="AY78" s="111">
        <f>MIN(C78:AS78)</f>
        <v>311.27</v>
      </c>
      <c r="AZ78" s="111">
        <f>MAX(C78:AS78)</f>
        <v>489.94</v>
      </c>
      <c r="BA78" s="103">
        <f>RANK(AS78,C78:AS78,0)</f>
        <v>7</v>
      </c>
      <c r="BB78" s="103">
        <f>RANK(AS78,AJ78:AS78,0)</f>
        <v>7</v>
      </c>
    </row>
    <row r="79" spans="2:49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</row>
    <row r="80" spans="2:49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 t="s">
        <v>110</v>
      </c>
      <c r="AT80" s="117">
        <v>300</v>
      </c>
      <c r="AU80" s="99"/>
      <c r="AV80" s="99"/>
      <c r="AW80" s="99"/>
    </row>
    <row r="81" spans="2:49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 t="s">
        <v>111</v>
      </c>
      <c r="AT81" s="117">
        <v>340</v>
      </c>
      <c r="AU81" s="99"/>
      <c r="AV81" s="99"/>
      <c r="AW81" s="99"/>
    </row>
    <row r="82" spans="2:49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 t="s">
        <v>112</v>
      </c>
      <c r="AT82" s="116">
        <f>AVERAGE(AT80:AT81)</f>
        <v>320</v>
      </c>
      <c r="AU82" s="99"/>
      <c r="AV82" s="99"/>
      <c r="AW82" s="99"/>
    </row>
    <row r="83" spans="2:49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</row>
    <row r="84" spans="2:49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B5:BB7 BB16 BB22 BB24 BB26 BB28:BB31 BB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7" sqref="B47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26.25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4141.043900000001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25</v>
      </c>
      <c r="N45" s="51">
        <f>'Soybean Annual Balance Sheet'!$AS$21</f>
        <v>2008</v>
      </c>
      <c r="O45" s="51">
        <f>'Soybean Annual Balance Sheet'!$AS$23</f>
        <v>1936</v>
      </c>
      <c r="P45" s="51">
        <f>'Soybean Annual Balance Sheet'!$AS$25</f>
        <v>3944</v>
      </c>
      <c r="Q45" s="51">
        <f>'Soybean Annual Balance Sheet'!$AS$27</f>
        <v>197.04390000000058</v>
      </c>
      <c r="R45" s="17"/>
      <c r="S45" s="17"/>
      <c r="T45" s="52"/>
      <c r="U45" s="53">
        <f>'Soybean Annual Balance Sheet'!$AS$32</f>
        <v>0.049960420892495076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8">
        <v>2016</v>
      </c>
      <c r="C46" s="69">
        <v>16</v>
      </c>
      <c r="D46" s="57">
        <f>'Soybean Annual Balance Sheet'!$AT$8</f>
        <v>83.4</v>
      </c>
      <c r="E46" s="57">
        <f>'Soybean Annual Balance Sheet'!$AT$9</f>
        <v>82.67</v>
      </c>
      <c r="F46" s="58">
        <f>'Soybean Annual Balance Sheet'!$AT$10</f>
        <v>52.09</v>
      </c>
      <c r="G46" s="59">
        <f>'Soybean Annual Balance Sheet'!$AT$12</f>
        <v>4306.2803</v>
      </c>
      <c r="H46" s="59">
        <f>'Soybean Annual Balance Sheet'!$AT$13</f>
        <v>197.04390000000058</v>
      </c>
      <c r="I46" s="59">
        <f>'Soybean Annual Balance Sheet'!$AT$14</f>
        <v>25</v>
      </c>
      <c r="J46" s="59">
        <f>'Soybean Annual Balance Sheet'!$AT$15</f>
        <v>4528.324200000001</v>
      </c>
      <c r="K46" s="59">
        <f>'Soybean Annual Balance Sheet'!$AT$17</f>
        <v>1930</v>
      </c>
      <c r="L46" s="59">
        <f>'Soybean Annual Balance Sheet'!$AT$18</f>
        <v>95</v>
      </c>
      <c r="M46" s="59">
        <f>'Soybean Annual Balance Sheet'!$AT$19</f>
        <v>33</v>
      </c>
      <c r="N46" s="59">
        <f>'Soybean Annual Balance Sheet'!$AT$21</f>
        <v>2058</v>
      </c>
      <c r="O46" s="59">
        <f>'Soybean Annual Balance Sheet'!$AT$23</f>
        <v>2050</v>
      </c>
      <c r="P46" s="59">
        <f>'Soybean Annual Balance Sheet'!$AT$25</f>
        <v>4108</v>
      </c>
      <c r="Q46" s="59">
        <f>'Soybean Annual Balance Sheet'!$AT$27</f>
        <v>420.3242000000009</v>
      </c>
      <c r="R46" s="56"/>
      <c r="S46" s="56"/>
      <c r="T46" s="60"/>
      <c r="U46" s="61">
        <f>'Soybean Annual Balance Sheet'!$AT$32</f>
        <v>0.10231845180136342</v>
      </c>
      <c r="V46" s="56"/>
      <c r="W46" s="62">
        <f>'Soybean Annual Balance Sheet'!$AT$34</f>
        <v>9.5</v>
      </c>
      <c r="X46" s="56"/>
      <c r="Y46" s="56"/>
      <c r="Z46" s="63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9:31" ht="12.75">
      <c r="AC47" s="40">
        <v>20</v>
      </c>
      <c r="AD47" s="40">
        <v>35.15435947907781</v>
      </c>
      <c r="AE47" s="40">
        <v>2.4592616635732583</v>
      </c>
    </row>
    <row r="48" spans="29:31" ht="12.75"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6.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RLlewelyn</cp:lastModifiedBy>
  <dcterms:created xsi:type="dcterms:W3CDTF">2004-04-28T19:10:54Z</dcterms:created>
  <dcterms:modified xsi:type="dcterms:W3CDTF">2017-02-09T22:26:11Z</dcterms:modified>
  <cp:category/>
  <cp:version/>
  <cp:contentType/>
  <cp:contentStatus/>
</cp:coreProperties>
</file>