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450" yWindow="65521" windowWidth="9690" windowHeight="9435" tabRatio="835" activeTab="1"/>
  </bookViews>
  <sheets>
    <sheet name="Total Crop Acres" sheetId="1" r:id="rId1"/>
    <sheet name="Soybean Annual Balance Sheet" sheetId="2" r:id="rId2"/>
    <sheet name="Annual Sheet" sheetId="3" r:id="rId3"/>
    <sheet name="USSBEndStocks" sheetId="4" r:id="rId4"/>
    <sheet name="Feed&amp;ResidualUse" sheetId="5" r:id="rId5"/>
    <sheet name="USSBUsage" sheetId="6" r:id="rId6"/>
    <sheet name="USSBYields" sheetId="7" r:id="rId7"/>
    <sheet name="USSBAcreage" sheetId="8" r:id="rId8"/>
    <sheet name="USTotSBSupply" sheetId="9" r:id="rId9"/>
    <sheet name="USSBExports" sheetId="10" r:id="rId10"/>
    <sheet name="USAvgSBPrice" sheetId="11" r:id="rId11"/>
    <sheet name="EndStockvsSBPrice" sheetId="12" r:id="rId12"/>
    <sheet name="USSBProduction" sheetId="13" r:id="rId13"/>
  </sheets>
  <externalReferences>
    <externalReference r:id="rId16"/>
    <externalReference r:id="rId17"/>
  </externalReferences>
  <definedNames>
    <definedName name="TABLE">'Soybean Annual Balance Sheet'!$B$6:$Z$39</definedName>
  </definedNames>
  <calcPr fullCalcOnLoad="1"/>
</workbook>
</file>

<file path=xl/sharedStrings.xml><?xml version="1.0" encoding="utf-8"?>
<sst xmlns="http://schemas.openxmlformats.org/spreadsheetml/2006/main" count="337" uniqueCount="152">
  <si>
    <t>Planted Acres</t>
  </si>
  <si>
    <t>Year</t>
  </si>
  <si>
    <t>Corn</t>
  </si>
  <si>
    <t>Soybeans</t>
  </si>
  <si>
    <t>Wheat</t>
  </si>
  <si>
    <t>Total</t>
  </si>
  <si>
    <t>CRP</t>
  </si>
  <si>
    <t>Set Aside</t>
  </si>
  <si>
    <t>00</t>
  </si>
  <si>
    <t>01</t>
  </si>
  <si>
    <t>U.S. SOYBEAN SUPPLY-DEMAND BALANCE TABLE (Million Bushels)</t>
  </si>
  <si>
    <t>02</t>
  </si>
  <si>
    <t>03</t>
  </si>
  <si>
    <t>SEP/AUG YEAR #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</si>
  <si>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</si>
  <si>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</si>
  <si>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</si>
  <si>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</si>
  <si>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</si>
  <si>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</si>
  <si>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</si>
  <si>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</si>
  <si>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</si>
  <si>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</si>
  <si>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</si>
  <si>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</si>
  <si>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</si>
  <si>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</si>
  <si>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</si>
  <si>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</si>
  <si>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</si>
  <si>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</si>
  <si>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</si>
  <si>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</si>
  <si>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</si>
  <si>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</si>
  <si>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</si>
  <si>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</si>
  <si>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</si>
  <si>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</si>
  <si>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</si>
  <si>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</si>
  <si>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</si>
  <si>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</si>
  <si>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</si>
  <si>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Harvested Acres</t>
  </si>
  <si>
    <t>Yield</t>
  </si>
  <si>
    <t>Production</t>
  </si>
  <si>
    <t>Stocks</t>
  </si>
  <si>
    <t>Imports</t>
  </si>
  <si>
    <t xml:space="preserve">      TOTAL SUPPLY</t>
  </si>
  <si>
    <t>Crush</t>
  </si>
  <si>
    <t>Seed</t>
  </si>
  <si>
    <t>Feed &amp; Residual</t>
  </si>
  <si>
    <t xml:space="preserve">      ALL DOM. USE</t>
  </si>
  <si>
    <t xml:space="preserve">      EXPORTS</t>
  </si>
  <si>
    <t xml:space="preserve">      TOTAL USAGE</t>
  </si>
  <si>
    <t>ENDING STOCKS</t>
  </si>
  <si>
    <t>Free</t>
  </si>
  <si>
    <t>CCC</t>
  </si>
  <si>
    <t>Loan</t>
  </si>
  <si>
    <t>STOCK/USE (%)</t>
  </si>
  <si>
    <t>Avg Farm Price ($/Bu)</t>
  </si>
  <si>
    <t>Loan Rate</t>
  </si>
  <si>
    <t>Cash/Loan Rate (%)</t>
  </si>
  <si>
    <t>Actual Yield</t>
  </si>
  <si>
    <t>Total Supply</t>
  </si>
  <si>
    <t>Feed &amp; Residual Usage</t>
  </si>
  <si>
    <t>All Dom. Use</t>
  </si>
  <si>
    <t>Exports</t>
  </si>
  <si>
    <t>Total Usage</t>
  </si>
  <si>
    <t>Ending Stocks</t>
  </si>
  <si>
    <t>Ending Stocks (%)</t>
  </si>
  <si>
    <t>lagged farm price</t>
  </si>
  <si>
    <t>Avg Farm Price</t>
  </si>
  <si>
    <t>Trend Yield</t>
  </si>
  <si>
    <t>Soybean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</si>
  <si>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</si>
  <si>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</si>
  <si>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</si>
  <si>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</si>
  <si>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</si>
  <si>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</si>
  <si>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</si>
  <si>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</si>
  <si>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</si>
  <si>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</si>
  <si>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</si>
  <si>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</si>
  <si>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</si>
  <si>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</si>
  <si>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</si>
  <si>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</si>
  <si>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</si>
  <si>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</si>
  <si>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</si>
  <si>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</si>
  <si>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</si>
  <si>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</si>
  <si>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</si>
  <si>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</si>
  <si>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</si>
  <si>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</si>
  <si>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</si>
  <si>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</si>
  <si>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04</t>
  </si>
  <si>
    <t>04/05</t>
  </si>
  <si>
    <t xml:space="preserve"> </t>
  </si>
  <si>
    <t>05</t>
  </si>
  <si>
    <t>05/06</t>
  </si>
  <si>
    <t>Low</t>
  </si>
  <si>
    <t>High</t>
  </si>
  <si>
    <t>Average</t>
  </si>
  <si>
    <t>06</t>
  </si>
  <si>
    <t>06/07</t>
  </si>
  <si>
    <t>07</t>
  </si>
  <si>
    <t>07/08</t>
  </si>
  <si>
    <t>08</t>
  </si>
  <si>
    <t>08/09</t>
  </si>
  <si>
    <t>USDA</t>
  </si>
  <si>
    <t>% Harvested</t>
  </si>
  <si>
    <t>1973-2007 Yields</t>
  </si>
  <si>
    <t>1995-2007 Yields</t>
  </si>
  <si>
    <t>09</t>
  </si>
  <si>
    <t>09/10</t>
  </si>
  <si>
    <t>10/11</t>
  </si>
  <si>
    <t>% Chng</t>
  </si>
  <si>
    <t>Prior Yr</t>
  </si>
  <si>
    <t>Yield Scenario</t>
  </si>
  <si>
    <t>Total years =&gt;</t>
  </si>
  <si>
    <t>Rank</t>
  </si>
  <si>
    <t>Min</t>
  </si>
  <si>
    <t>Max</t>
  </si>
  <si>
    <t>% of prod</t>
  </si>
  <si>
    <t>SOYBEANS</t>
  </si>
  <si>
    <t>SOYBEAN MEAL</t>
  </si>
  <si>
    <t>SOYBEAN OIL</t>
  </si>
  <si>
    <t>Beginning stocks</t>
  </si>
  <si>
    <t>Domestic</t>
  </si>
  <si>
    <t>Average Price ($/Lb)</t>
  </si>
  <si>
    <t xml:space="preserve">  For methyl ester</t>
  </si>
  <si>
    <t>11/12</t>
  </si>
  <si>
    <t>12/13</t>
  </si>
  <si>
    <t xml:space="preserve">  Bio-Diesel</t>
  </si>
  <si>
    <t>13/14</t>
  </si>
  <si>
    <t>14/15</t>
  </si>
  <si>
    <t>15/16</t>
  </si>
  <si>
    <t>16/17</t>
  </si>
  <si>
    <t>17/18</t>
  </si>
  <si>
    <t>18/19</t>
  </si>
  <si>
    <t>Updated 8.10.18</t>
  </si>
  <si>
    <t>Source:  USDA WASDE Report 8.10.18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</si>
</sst>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,"/>
    <numFmt numFmtId="179" formatCode="#,##0.0,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,"/>
    <numFmt numFmtId="186" formatCode="00.0,"/>
    <numFmt numFmtId="187" formatCode="0.00,"/>
  </numFmts>
  <fonts count="48"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0"/>
      <name val="Geneva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Helvetica"/>
      <family val="0"/>
    </font>
    <font>
      <sz val="8"/>
      <name val="Arial"/>
      <family val="2"/>
    </font>
    <font>
      <sz val="11"/>
      <name val="Helv"/>
      <family val="0"/>
    </font>
    <font>
      <sz val="11"/>
      <name val="Arial"/>
      <family val="2"/>
    </font>
    <font>
      <b/>
      <sz val="11"/>
      <color indexed="28"/>
      <name val="Helv"/>
      <family val="0"/>
    </font>
    <font>
      <b/>
      <sz val="11"/>
      <name val="Helv"/>
      <family val="0"/>
    </font>
    <font>
      <b/>
      <sz val="11"/>
      <color indexed="12"/>
      <name val="Helv"/>
      <family val="0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sz val="11"/>
      <color indexed="8"/>
      <name val="Helv"/>
      <family val="0"/>
    </font>
    <font>
      <b/>
      <sz val="11"/>
      <color indexed="10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b/>
      <sz val="10"/>
      <name val="Helv"/>
      <family val="0"/>
    </font>
    <font>
      <b/>
      <sz val="10"/>
      <color indexed="8"/>
      <name val="Helv"/>
      <family val="0"/>
    </font>
    <font>
      <sz val="9.5"/>
      <color indexed="8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8.75"/>
      <color indexed="8"/>
      <name val="Verdana"/>
      <family val="2"/>
    </font>
    <font>
      <sz val="6.3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.5"/>
      <color indexed="8"/>
      <name val="Verdana"/>
      <family val="2"/>
    </font>
    <font>
      <sz val="9"/>
      <color indexed="9"/>
      <name val="Verdana"/>
      <family val="2"/>
    </font>
    <font>
      <b/>
      <sz val="12"/>
      <color indexed="8"/>
      <name val="Verdana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1" applyNumberFormat="0" applyAlignment="0" applyProtection="0"/>
    <xf numFmtId="0" fontId="32" fillId="17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4" applyNumberFormat="0" applyFill="0" applyAlignment="0" applyProtection="0"/>
    <xf numFmtId="0" fontId="38" fillId="7" borderId="0" applyNumberFormat="0" applyBorder="0" applyAlignment="0" applyProtection="0"/>
    <xf numFmtId="0" fontId="0" fillId="4" borderId="5" applyNumberFormat="0" applyFont="0" applyAlignment="0" applyProtection="0"/>
    <xf numFmtId="0" fontId="39" fillId="16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 quotePrefix="1">
      <alignment horizontal="center"/>
    </xf>
    <xf numFmtId="0" fontId="11" fillId="0" borderId="8" xfId="0" applyFont="1" applyFill="1" applyBorder="1" applyAlignment="1" quotePrefix="1">
      <alignment horizontal="center"/>
    </xf>
    <xf numFmtId="9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171" fontId="8" fillId="0" borderId="0" xfId="0" applyNumberFormat="1" applyFont="1" applyAlignment="1">
      <alignment/>
    </xf>
    <xf numFmtId="171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42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/>
    </xf>
    <xf numFmtId="0" fontId="12" fillId="0" borderId="9" xfId="0" applyFont="1" applyBorder="1" applyAlignment="1">
      <alignment horizontal="center"/>
    </xf>
    <xf numFmtId="171" fontId="8" fillId="0" borderId="0" xfId="61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" fontId="8" fillId="0" borderId="0" xfId="44" applyNumberFormat="1" applyFont="1" applyAlignment="1">
      <alignment/>
    </xf>
    <xf numFmtId="10" fontId="8" fillId="0" borderId="0" xfId="61" applyFont="1" applyAlignment="1">
      <alignment/>
    </xf>
    <xf numFmtId="166" fontId="8" fillId="0" borderId="0" xfId="44" applyFont="1" applyAlignment="1">
      <alignment/>
    </xf>
    <xf numFmtId="9" fontId="8" fillId="0" borderId="0" xfId="61" applyNumberFormat="1" applyFont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1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7" fillId="0" borderId="0" xfId="0" applyFont="1" applyAlignment="1">
      <alignment/>
    </xf>
    <xf numFmtId="169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" fontId="17" fillId="0" borderId="0" xfId="44" applyNumberFormat="1" applyFont="1" applyAlignment="1">
      <alignment/>
    </xf>
    <xf numFmtId="10" fontId="17" fillId="0" borderId="0" xfId="61" applyFont="1" applyAlignment="1">
      <alignment/>
    </xf>
    <xf numFmtId="0" fontId="17" fillId="0" borderId="0" xfId="0" applyFont="1" applyFill="1" applyBorder="1" applyAlignment="1">
      <alignment/>
    </xf>
    <xf numFmtId="16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1" fontId="8" fillId="0" borderId="0" xfId="44" applyNumberFormat="1" applyFont="1" applyFill="1" applyAlignment="1">
      <alignment/>
    </xf>
    <xf numFmtId="10" fontId="17" fillId="0" borderId="0" xfId="61" applyFont="1" applyFill="1" applyAlignment="1">
      <alignment/>
    </xf>
    <xf numFmtId="166" fontId="8" fillId="0" borderId="0" xfId="44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18" borderId="0" xfId="0" applyFont="1" applyFill="1" applyAlignment="1">
      <alignment/>
    </xf>
    <xf numFmtId="169" fontId="17" fillId="18" borderId="0" xfId="0" applyNumberFormat="1" applyFont="1" applyFill="1" applyAlignment="1">
      <alignment/>
    </xf>
    <xf numFmtId="0" fontId="17" fillId="18" borderId="0" xfId="0" applyFont="1" applyFill="1" applyAlignment="1">
      <alignment/>
    </xf>
    <xf numFmtId="3" fontId="17" fillId="18" borderId="0" xfId="0" applyNumberFormat="1" applyFont="1" applyFill="1" applyAlignment="1">
      <alignment/>
    </xf>
    <xf numFmtId="1" fontId="8" fillId="18" borderId="0" xfId="44" applyNumberFormat="1" applyFont="1" applyFill="1" applyAlignment="1">
      <alignment/>
    </xf>
    <xf numFmtId="10" fontId="17" fillId="18" borderId="0" xfId="61" applyFont="1" applyFill="1" applyAlignment="1">
      <alignment/>
    </xf>
    <xf numFmtId="166" fontId="8" fillId="18" borderId="0" xfId="44" applyFont="1" applyFill="1" applyAlignment="1">
      <alignment/>
    </xf>
    <xf numFmtId="2" fontId="8" fillId="18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18" borderId="0" xfId="0" applyFont="1" applyFill="1" applyAlignment="1">
      <alignment horizontal="center"/>
    </xf>
    <xf numFmtId="0" fontId="8" fillId="18" borderId="0" xfId="0" applyFont="1" applyFill="1" applyAlignment="1" quotePrefix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" fontId="15" fillId="0" borderId="8" xfId="44" applyNumberFormat="1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 horizontal="right" indent="2"/>
    </xf>
    <xf numFmtId="0" fontId="19" fillId="4" borderId="0" xfId="0" applyFont="1" applyFill="1" applyAlignment="1">
      <alignment/>
    </xf>
    <xf numFmtId="0" fontId="8" fillId="0" borderId="0" xfId="0" applyFont="1" applyAlignment="1">
      <alignment horizontal="right" indent="1"/>
    </xf>
    <xf numFmtId="171" fontId="8" fillId="0" borderId="0" xfId="61" applyNumberFormat="1" applyFont="1" applyAlignment="1">
      <alignment horizontal="right" indent="1"/>
    </xf>
    <xf numFmtId="169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8" fillId="6" borderId="0" xfId="0" applyNumberFormat="1" applyFont="1" applyFill="1" applyBorder="1" applyAlignment="1">
      <alignment/>
    </xf>
    <xf numFmtId="0" fontId="11" fillId="6" borderId="0" xfId="0" applyFont="1" applyFill="1" applyAlignment="1">
      <alignment horizontal="centerContinuous"/>
    </xf>
    <xf numFmtId="0" fontId="18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19" borderId="0" xfId="0" applyFont="1" applyFill="1" applyAlignment="1">
      <alignment/>
    </xf>
    <xf numFmtId="169" fontId="8" fillId="19" borderId="0" xfId="0" applyNumberFormat="1" applyFont="1" applyFill="1" applyAlignment="1">
      <alignment/>
    </xf>
    <xf numFmtId="171" fontId="8" fillId="19" borderId="0" xfId="0" applyNumberFormat="1" applyFont="1" applyFill="1" applyAlignment="1">
      <alignment/>
    </xf>
    <xf numFmtId="3" fontId="8" fillId="19" borderId="0" xfId="0" applyNumberFormat="1" applyFont="1" applyFill="1" applyAlignment="1">
      <alignment/>
    </xf>
    <xf numFmtId="169" fontId="20" fillId="0" borderId="0" xfId="0" applyNumberFormat="1" applyFont="1" applyAlignment="1">
      <alignment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3" fontId="20" fillId="0" borderId="0" xfId="42" applyNumberFormat="1" applyFont="1" applyAlignment="1">
      <alignment/>
    </xf>
    <xf numFmtId="3" fontId="20" fillId="0" borderId="0" xfId="42" applyNumberFormat="1" applyFont="1" applyFill="1" applyAlignment="1">
      <alignment/>
    </xf>
    <xf numFmtId="0" fontId="1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19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right" indent="1"/>
    </xf>
    <xf numFmtId="0" fontId="8" fillId="0" borderId="0" xfId="0" applyNumberFormat="1" applyFont="1" applyBorder="1" applyAlignment="1">
      <alignment horizontal="right" indent="2"/>
    </xf>
    <xf numFmtId="3" fontId="2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20" borderId="0" xfId="0" applyFont="1" applyFill="1" applyBorder="1" applyAlignment="1">
      <alignment/>
    </xf>
    <xf numFmtId="9" fontId="13" fillId="21" borderId="0" xfId="0" applyNumberFormat="1" applyFont="1" applyFill="1" applyBorder="1" applyAlignment="1">
      <alignment/>
    </xf>
    <xf numFmtId="0" fontId="11" fillId="22" borderId="0" xfId="0" applyFont="1" applyFill="1" applyBorder="1" applyAlignment="1">
      <alignment/>
    </xf>
    <xf numFmtId="166" fontId="19" fillId="23" borderId="0" xfId="0" applyNumberFormat="1" applyFont="1" applyFill="1" applyBorder="1" applyAlignment="1">
      <alignment/>
    </xf>
    <xf numFmtId="166" fontId="14" fillId="23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8" fontId="8" fillId="0" borderId="0" xfId="0" applyNumberFormat="1" applyFont="1" applyBorder="1" applyAlignment="1">
      <alignment/>
    </xf>
    <xf numFmtId="8" fontId="2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19" borderId="0" xfId="0" applyFont="1" applyFill="1" applyBorder="1" applyAlignment="1">
      <alignment/>
    </xf>
    <xf numFmtId="171" fontId="8" fillId="0" borderId="0" xfId="61" applyNumberFormat="1" applyFont="1" applyBorder="1" applyAlignment="1">
      <alignment horizontal="right" indent="1"/>
    </xf>
    <xf numFmtId="3" fontId="20" fillId="6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9" fontId="13" fillId="21" borderId="0" xfId="0" applyNumberFormat="1" applyFont="1" applyFill="1" applyBorder="1" applyAlignment="1">
      <alignment horizontal="right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3" fontId="15" fillId="6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3" fontId="15" fillId="0" borderId="0" xfId="0" applyNumberFormat="1" applyFont="1" applyFill="1" applyBorder="1" applyAlignment="1">
      <alignment/>
    </xf>
    <xf numFmtId="0" fontId="11" fillId="6" borderId="0" xfId="0" applyFont="1" applyFill="1" applyAlignment="1" quotePrefix="1">
      <alignment horizontal="center"/>
    </xf>
    <xf numFmtId="0" fontId="11" fillId="6" borderId="0" xfId="0" applyFont="1" applyFill="1" applyAlignment="1">
      <alignment/>
    </xf>
    <xf numFmtId="169" fontId="20" fillId="6" borderId="0" xfId="0" applyNumberFormat="1" applyFont="1" applyFill="1" applyAlignment="1">
      <alignment/>
    </xf>
    <xf numFmtId="169" fontId="8" fillId="6" borderId="0" xfId="0" applyNumberFormat="1" applyFont="1" applyFill="1" applyAlignment="1">
      <alignment/>
    </xf>
    <xf numFmtId="171" fontId="8" fillId="6" borderId="0" xfId="0" applyNumberFormat="1" applyFont="1" applyFill="1" applyAlignment="1">
      <alignment/>
    </xf>
    <xf numFmtId="3" fontId="20" fillId="6" borderId="0" xfId="42" applyNumberFormat="1" applyFont="1" applyFill="1" applyAlignment="1">
      <alignment/>
    </xf>
    <xf numFmtId="3" fontId="8" fillId="6" borderId="0" xfId="0" applyNumberFormat="1" applyFont="1" applyFill="1" applyAlignment="1">
      <alignment/>
    </xf>
    <xf numFmtId="0" fontId="20" fillId="6" borderId="0" xfId="0" applyFont="1" applyFill="1" applyAlignment="1">
      <alignment/>
    </xf>
    <xf numFmtId="0" fontId="8" fillId="6" borderId="0" xfId="0" applyFont="1" applyFill="1" applyAlignment="1">
      <alignment/>
    </xf>
    <xf numFmtId="3" fontId="20" fillId="6" borderId="0" xfId="0" applyNumberFormat="1" applyFont="1" applyFill="1" applyAlignment="1">
      <alignment/>
    </xf>
    <xf numFmtId="0" fontId="11" fillId="6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Ending Stocks    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                                                       Ending Stocks as % of Total Usage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89"/>
          <c:w val="0.85575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Sheet'!$U$3:$U$48</c:f>
              <c:numCache>
                <c:ptCount val="46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0.10032664489034064</c:v>
                </c:pt>
                <c:pt idx="45">
                  <c:v>0.18444548872180452</c:v>
                </c:pt>
              </c:numCache>
            </c:numRef>
          </c:val>
        </c:ser>
        <c:axId val="16439422"/>
        <c:axId val="13737071"/>
      </c:barChart>
      <c:catAx>
        <c:axId val="1643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3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37071"/>
        <c:crosses val="autoZero"/>
        <c:auto val="1"/>
        <c:lblOffset val="100"/>
        <c:tickLblSkip val="2"/>
        <c:noMultiLvlLbl val="0"/>
      </c:catAx>
      <c:valAx>
        <c:axId val="137370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"/>
              <c:y val="0.0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3942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Production</a:t>
            </a:r>
          </a:p>
        </c:rich>
      </c:tx>
      <c:layout>
        <c:manualLayout>
          <c:xMode val="factor"/>
          <c:yMode val="factor"/>
          <c:x val="0.06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05625"/>
          <c:w val="0.90625"/>
          <c:h val="0.84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dPt>
            <c:idx val="3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5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5"/>
            <c:spPr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Sheet'!$G$3:$G$48</c:f>
              <c:numCache>
                <c:ptCount val="46"/>
                <c:pt idx="0">
                  <c:v>1548</c:v>
                </c:pt>
                <c:pt idx="1">
                  <c:v>1216</c:v>
                </c:pt>
                <c:pt idx="2">
                  <c:v>1549</c:v>
                </c:pt>
                <c:pt idx="3">
                  <c:v>1289</c:v>
                </c:pt>
                <c:pt idx="4">
                  <c:v>1767</c:v>
                </c:pt>
                <c:pt idx="5">
                  <c:v>1869</c:v>
                </c:pt>
                <c:pt idx="6">
                  <c:v>2261</c:v>
                </c:pt>
                <c:pt idx="7">
                  <c:v>1798</c:v>
                </c:pt>
                <c:pt idx="8">
                  <c:v>1989</c:v>
                </c:pt>
                <c:pt idx="9">
                  <c:v>2190</c:v>
                </c:pt>
                <c:pt idx="10">
                  <c:v>1636</c:v>
                </c:pt>
                <c:pt idx="11">
                  <c:v>1861</c:v>
                </c:pt>
                <c:pt idx="12">
                  <c:v>2099</c:v>
                </c:pt>
                <c:pt idx="13">
                  <c:v>1943</c:v>
                </c:pt>
                <c:pt idx="14">
                  <c:v>1938</c:v>
                </c:pt>
                <c:pt idx="15">
                  <c:v>1549</c:v>
                </c:pt>
                <c:pt idx="16">
                  <c:v>1924</c:v>
                </c:pt>
                <c:pt idx="17">
                  <c:v>1926</c:v>
                </c:pt>
                <c:pt idx="18">
                  <c:v>1987</c:v>
                </c:pt>
                <c:pt idx="19">
                  <c:v>2190.354</c:v>
                </c:pt>
                <c:pt idx="20">
                  <c:v>1869.718</c:v>
                </c:pt>
                <c:pt idx="21">
                  <c:v>2514.869</c:v>
                </c:pt>
                <c:pt idx="22">
                  <c:v>2174.254</c:v>
                </c:pt>
                <c:pt idx="23">
                  <c:v>2380.274</c:v>
                </c:pt>
                <c:pt idx="24">
                  <c:v>2688.75</c:v>
                </c:pt>
                <c:pt idx="25">
                  <c:v>2741.014</c:v>
                </c:pt>
                <c:pt idx="26">
                  <c:v>2654</c:v>
                </c:pt>
                <c:pt idx="27">
                  <c:v>2758</c:v>
                </c:pt>
                <c:pt idx="28">
                  <c:v>2891</c:v>
                </c:pt>
                <c:pt idx="29">
                  <c:v>2756</c:v>
                </c:pt>
                <c:pt idx="30">
                  <c:v>2454</c:v>
                </c:pt>
                <c:pt idx="31">
                  <c:v>3124</c:v>
                </c:pt>
                <c:pt idx="32">
                  <c:v>3063</c:v>
                </c:pt>
                <c:pt idx="33">
                  <c:v>3188</c:v>
                </c:pt>
                <c:pt idx="34">
                  <c:v>2675.7276</c:v>
                </c:pt>
                <c:pt idx="35">
                  <c:v>2967</c:v>
                </c:pt>
                <c:pt idx="36">
                  <c:v>3358.5440000000003</c:v>
                </c:pt>
                <c:pt idx="37">
                  <c:v>3329</c:v>
                </c:pt>
                <c:pt idx="38">
                  <c:v>3094.5344</c:v>
                </c:pt>
                <c:pt idx="39">
                  <c:v>3042.4</c:v>
                </c:pt>
                <c:pt idx="40">
                  <c:v>3357.6400000000003</c:v>
                </c:pt>
                <c:pt idx="41">
                  <c:v>3927.4039</c:v>
                </c:pt>
                <c:pt idx="42">
                  <c:v>3926</c:v>
                </c:pt>
                <c:pt idx="43">
                  <c:v>4296</c:v>
                </c:pt>
                <c:pt idx="44">
                  <c:v>4392</c:v>
                </c:pt>
                <c:pt idx="45">
                  <c:v>4586</c:v>
                </c:pt>
              </c:numCache>
            </c:numRef>
          </c:val>
          <c:smooth val="0"/>
        </c:ser>
        <c:marker val="1"/>
        <c:axId val="49157442"/>
        <c:axId val="39763795"/>
      </c:lineChart>
      <c:catAx>
        <c:axId val="49157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763795"/>
        <c:crosses val="autoZero"/>
        <c:auto val="0"/>
        <c:lblOffset val="100"/>
        <c:tickLblSkip val="2"/>
        <c:tickMarkSkip val="2"/>
        <c:noMultiLvlLbl val="0"/>
      </c:catAx>
      <c:valAx>
        <c:axId val="39763795"/>
        <c:scaling>
          <c:orientation val="minMax"/>
          <c:max val="45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5744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Soybean Usage</a:t>
            </a:r>
          </a:p>
        </c:rich>
      </c:tx>
      <c:layout>
        <c:manualLayout>
          <c:xMode val="factor"/>
          <c:yMode val="factor"/>
          <c:x val="0.02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6175"/>
          <c:w val="0.85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Sheet'!$M$3:$M$48</c:f>
              <c:numCache>
                <c:ptCount val="46"/>
                <c:pt idx="0">
                  <c:v>21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13</c:v>
                </c:pt>
                <c:pt idx="5">
                  <c:v>21</c:v>
                </c:pt>
                <c:pt idx="6">
                  <c:v>13</c:v>
                </c:pt>
                <c:pt idx="7">
                  <c:v>33</c:v>
                </c:pt>
                <c:pt idx="8">
                  <c:v>19</c:v>
                </c:pt>
                <c:pt idx="9">
                  <c:v>25</c:v>
                </c:pt>
                <c:pt idx="10">
                  <c:v>14</c:v>
                </c:pt>
                <c:pt idx="11">
                  <c:v>32</c:v>
                </c:pt>
                <c:pt idx="12">
                  <c:v>26</c:v>
                </c:pt>
                <c:pt idx="13">
                  <c:v>50</c:v>
                </c:pt>
                <c:pt idx="14">
                  <c:v>35</c:v>
                </c:pt>
                <c:pt idx="15">
                  <c:v>28</c:v>
                </c:pt>
                <c:pt idx="16">
                  <c:v>45</c:v>
                </c:pt>
                <c:pt idx="17">
                  <c:v>38</c:v>
                </c:pt>
                <c:pt idx="18">
                  <c:v>48</c:v>
                </c:pt>
                <c:pt idx="19">
                  <c:v>66</c:v>
                </c:pt>
                <c:pt idx="20">
                  <c:v>28</c:v>
                </c:pt>
                <c:pt idx="21">
                  <c:v>79</c:v>
                </c:pt>
                <c:pt idx="22">
                  <c:v>37</c:v>
                </c:pt>
                <c:pt idx="23">
                  <c:v>41</c:v>
                </c:pt>
                <c:pt idx="24">
                  <c:v>70</c:v>
                </c:pt>
                <c:pt idx="25">
                  <c:v>115.5</c:v>
                </c:pt>
                <c:pt idx="26">
                  <c:v>75</c:v>
                </c:pt>
                <c:pt idx="27">
                  <c:v>78</c:v>
                </c:pt>
                <c:pt idx="28">
                  <c:v>79</c:v>
                </c:pt>
                <c:pt idx="29">
                  <c:v>41</c:v>
                </c:pt>
                <c:pt idx="30">
                  <c:v>17</c:v>
                </c:pt>
                <c:pt idx="31">
                  <c:v>99</c:v>
                </c:pt>
                <c:pt idx="32">
                  <c:v>94</c:v>
                </c:pt>
                <c:pt idx="33">
                  <c:v>71</c:v>
                </c:pt>
                <c:pt idx="34">
                  <c:v>0</c:v>
                </c:pt>
                <c:pt idx="35">
                  <c:v>12</c:v>
                </c:pt>
                <c:pt idx="36">
                  <c:v>20</c:v>
                </c:pt>
                <c:pt idx="37">
                  <c:v>43</c:v>
                </c:pt>
                <c:pt idx="38">
                  <c:v>-2</c:v>
                </c:pt>
                <c:pt idx="39">
                  <c:v>16</c:v>
                </c:pt>
                <c:pt idx="40">
                  <c:v>10</c:v>
                </c:pt>
                <c:pt idx="41">
                  <c:v>49</c:v>
                </c:pt>
                <c:pt idx="42">
                  <c:v>18</c:v>
                </c:pt>
                <c:pt idx="43">
                  <c:v>41</c:v>
                </c:pt>
                <c:pt idx="44">
                  <c:v>32</c:v>
                </c:pt>
                <c:pt idx="45">
                  <c:v>33</c:v>
                </c:pt>
              </c:numCache>
            </c:numRef>
          </c:val>
        </c:ser>
        <c:axId val="56524776"/>
        <c:axId val="38960937"/>
      </c:barChart>
      <c:catAx>
        <c:axId val="56524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960937"/>
        <c:crosses val="autoZero"/>
        <c:auto val="1"/>
        <c:lblOffset val="100"/>
        <c:tickLblSkip val="2"/>
        <c:noMultiLvlLbl val="0"/>
      </c:catAx>
      <c:valAx>
        <c:axId val="389609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247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Usage</a:t>
            </a:r>
          </a:p>
        </c:rich>
      </c:tx>
      <c:layout>
        <c:manualLayout>
          <c:xMode val="factor"/>
          <c:yMode val="factor"/>
          <c:x val="0.04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5625"/>
          <c:w val="0.9042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Sheet'!$N$3:$N$48</c:f>
              <c:numCache>
                <c:ptCount val="46"/>
                <c:pt idx="0">
                  <c:v>898</c:v>
                </c:pt>
                <c:pt idx="1">
                  <c:v>778</c:v>
                </c:pt>
                <c:pt idx="2">
                  <c:v>936</c:v>
                </c:pt>
                <c:pt idx="3">
                  <c:v>867</c:v>
                </c:pt>
                <c:pt idx="4">
                  <c:v>1009</c:v>
                </c:pt>
                <c:pt idx="5">
                  <c:v>1115</c:v>
                </c:pt>
                <c:pt idx="6">
                  <c:v>1204</c:v>
                </c:pt>
                <c:pt idx="7">
                  <c:v>1119</c:v>
                </c:pt>
                <c:pt idx="8">
                  <c:v>1119</c:v>
                </c:pt>
                <c:pt idx="9">
                  <c:v>1194</c:v>
                </c:pt>
                <c:pt idx="10">
                  <c:v>1062</c:v>
                </c:pt>
                <c:pt idx="11">
                  <c:v>1123</c:v>
                </c:pt>
                <c:pt idx="12">
                  <c:v>1139</c:v>
                </c:pt>
                <c:pt idx="13">
                  <c:v>1285</c:v>
                </c:pt>
                <c:pt idx="14">
                  <c:v>1269</c:v>
                </c:pt>
                <c:pt idx="15">
                  <c:v>1145</c:v>
                </c:pt>
                <c:pt idx="16">
                  <c:v>1247</c:v>
                </c:pt>
                <c:pt idx="17">
                  <c:v>1282</c:v>
                </c:pt>
                <c:pt idx="18">
                  <c:v>1357</c:v>
                </c:pt>
                <c:pt idx="19">
                  <c:v>1409</c:v>
                </c:pt>
                <c:pt idx="20">
                  <c:v>1371</c:v>
                </c:pt>
                <c:pt idx="21">
                  <c:v>1556</c:v>
                </c:pt>
                <c:pt idx="22">
                  <c:v>1479</c:v>
                </c:pt>
                <c:pt idx="23">
                  <c:v>1558.6</c:v>
                </c:pt>
                <c:pt idx="24">
                  <c:v>1753.4</c:v>
                </c:pt>
                <c:pt idx="25">
                  <c:v>1794.5</c:v>
                </c:pt>
                <c:pt idx="26">
                  <c:v>1743</c:v>
                </c:pt>
                <c:pt idx="27">
                  <c:v>1809</c:v>
                </c:pt>
                <c:pt idx="28">
                  <c:v>1869</c:v>
                </c:pt>
                <c:pt idx="29">
                  <c:v>1745</c:v>
                </c:pt>
                <c:pt idx="30">
                  <c:v>1639</c:v>
                </c:pt>
                <c:pt idx="31">
                  <c:v>1883</c:v>
                </c:pt>
                <c:pt idx="32">
                  <c:v>1926</c:v>
                </c:pt>
                <c:pt idx="33">
                  <c:v>1955</c:v>
                </c:pt>
                <c:pt idx="34">
                  <c:v>1896</c:v>
                </c:pt>
                <c:pt idx="35">
                  <c:v>1764</c:v>
                </c:pt>
                <c:pt idx="36">
                  <c:v>1862</c:v>
                </c:pt>
                <c:pt idx="37">
                  <c:v>1778</c:v>
                </c:pt>
                <c:pt idx="38">
                  <c:v>1791</c:v>
                </c:pt>
                <c:pt idx="39">
                  <c:v>1794</c:v>
                </c:pt>
                <c:pt idx="40">
                  <c:v>1841</c:v>
                </c:pt>
                <c:pt idx="41">
                  <c:v>2018</c:v>
                </c:pt>
                <c:pt idx="42">
                  <c:v>2001</c:v>
                </c:pt>
                <c:pt idx="43">
                  <c:v>2047</c:v>
                </c:pt>
                <c:pt idx="44">
                  <c:v>2176</c:v>
                </c:pt>
                <c:pt idx="45">
                  <c:v>2196</c:v>
                </c:pt>
              </c:numCache>
            </c:numRef>
          </c:val>
        </c:ser>
        <c:axId val="15104114"/>
        <c:axId val="1719299"/>
      </c:barChart>
      <c:catAx>
        <c:axId val="15104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19299"/>
        <c:crosses val="autoZero"/>
        <c:auto val="1"/>
        <c:lblOffset val="100"/>
        <c:tickLblSkip val="2"/>
        <c:noMultiLvlLbl val="0"/>
      </c:catAx>
      <c:valAx>
        <c:axId val="17192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</a:t>
                </a:r>
                <a:r>
                  <a:rPr lang="en-US" cap="none" sz="900" b="0" i="0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06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1041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Yields</a:t>
            </a:r>
          </a:p>
        </c:rich>
      </c:tx>
      <c:layout>
        <c:manualLayout>
          <c:xMode val="factor"/>
          <c:yMode val="factor"/>
          <c:x val="0.03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058"/>
          <c:w val="0.8562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Sheet'!$F$2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Sheet'!$F$3:$F$48</c:f>
              <c:numCache>
                <c:ptCount val="46"/>
                <c:pt idx="0">
                  <c:v>27.79174147217235</c:v>
                </c:pt>
                <c:pt idx="1">
                  <c:v>23.703703703703706</c:v>
                </c:pt>
                <c:pt idx="2">
                  <c:v>28.899253731343283</c:v>
                </c:pt>
                <c:pt idx="3">
                  <c:v>26.093117408906885</c:v>
                </c:pt>
                <c:pt idx="4">
                  <c:v>30.570934256055367</c:v>
                </c:pt>
                <c:pt idx="5">
                  <c:v>29.34065934065934</c:v>
                </c:pt>
                <c:pt idx="6">
                  <c:v>32.16216216216216</c:v>
                </c:pt>
                <c:pt idx="7">
                  <c:v>26.519174041297937</c:v>
                </c:pt>
                <c:pt idx="8">
                  <c:v>30.045317220543804</c:v>
                </c:pt>
                <c:pt idx="9">
                  <c:v>31.556195965417864</c:v>
                </c:pt>
                <c:pt idx="10">
                  <c:v>26.176</c:v>
                </c:pt>
                <c:pt idx="11">
                  <c:v>28.154311649016645</c:v>
                </c:pt>
                <c:pt idx="12">
                  <c:v>34.074675324675326</c:v>
                </c:pt>
                <c:pt idx="13">
                  <c:v>33.327615780445974</c:v>
                </c:pt>
                <c:pt idx="14">
                  <c:v>37.12643678160919</c:v>
                </c:pt>
                <c:pt idx="15">
                  <c:v>27.08041958041958</c:v>
                </c:pt>
                <c:pt idx="16">
                  <c:v>32.33613445378151</c:v>
                </c:pt>
                <c:pt idx="17">
                  <c:v>34.08849557522124</c:v>
                </c:pt>
                <c:pt idx="18">
                  <c:v>34.258620689655174</c:v>
                </c:pt>
                <c:pt idx="19">
                  <c:v>37.61362114265107</c:v>
                </c:pt>
                <c:pt idx="20">
                  <c:v>32.626345821627375</c:v>
                </c:pt>
                <c:pt idx="21">
                  <c:v>41.35685507079545</c:v>
                </c:pt>
                <c:pt idx="22">
                  <c:v>35.328447939685425</c:v>
                </c:pt>
                <c:pt idx="23">
                  <c:v>37.573979068335724</c:v>
                </c:pt>
                <c:pt idx="24">
                  <c:v>38.9053682535089</c:v>
                </c:pt>
                <c:pt idx="25">
                  <c:v>38.91219602220298</c:v>
                </c:pt>
                <c:pt idx="26">
                  <c:v>36.65745856353591</c:v>
                </c:pt>
                <c:pt idx="27">
                  <c:v>38.093922651933696</c:v>
                </c:pt>
                <c:pt idx="28">
                  <c:v>39.602739726027394</c:v>
                </c:pt>
                <c:pt idx="29">
                  <c:v>38.01379310344828</c:v>
                </c:pt>
                <c:pt idx="30">
                  <c:v>33.941908713692946</c:v>
                </c:pt>
                <c:pt idx="31">
                  <c:v>42.21621621621622</c:v>
                </c:pt>
                <c:pt idx="32">
                  <c:v>42.959326788218796</c:v>
                </c:pt>
                <c:pt idx="33">
                  <c:v>42.734584450402146</c:v>
                </c:pt>
                <c:pt idx="34">
                  <c:v>41.73</c:v>
                </c:pt>
                <c:pt idx="35">
                  <c:v>39.71887550200803</c:v>
                </c:pt>
                <c:pt idx="36">
                  <c:v>43.96</c:v>
                </c:pt>
                <c:pt idx="37">
                  <c:v>43.45953002610966</c:v>
                </c:pt>
                <c:pt idx="38">
                  <c:v>41.92</c:v>
                </c:pt>
                <c:pt idx="39">
                  <c:v>40</c:v>
                </c:pt>
                <c:pt idx="40">
                  <c:v>44</c:v>
                </c:pt>
                <c:pt idx="41">
                  <c:v>47.53</c:v>
                </c:pt>
                <c:pt idx="42">
                  <c:v>48</c:v>
                </c:pt>
                <c:pt idx="43">
                  <c:v>52</c:v>
                </c:pt>
                <c:pt idx="44">
                  <c:v>49.1</c:v>
                </c:pt>
                <c:pt idx="45">
                  <c:v>51.6</c:v>
                </c:pt>
              </c:numCache>
            </c:numRef>
          </c:val>
        </c:ser>
        <c:axId val="15473692"/>
        <c:axId val="5045501"/>
      </c:barChart>
      <c:lineChart>
        <c:grouping val="standard"/>
        <c:varyColors val="0"/>
        <c:ser>
          <c:idx val="1"/>
          <c:order val="1"/>
          <c:tx>
            <c:strRef>
              <c:f>'Annual Sheet'!$Z$2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Sheet'!$Z$3:$Z$48</c:f>
              <c:numCache>
                <c:ptCount val="46"/>
                <c:pt idx="0">
                  <c:v>26.28694571873359</c:v>
                </c:pt>
                <c:pt idx="1">
                  <c:v>26.7423135449842</c:v>
                </c:pt>
                <c:pt idx="2">
                  <c:v>27.19768137123492</c:v>
                </c:pt>
                <c:pt idx="3">
                  <c:v>27.65304919748553</c:v>
                </c:pt>
                <c:pt idx="4">
                  <c:v>28.108417023736138</c:v>
                </c:pt>
                <c:pt idx="5">
                  <c:v>28.56378484998686</c:v>
                </c:pt>
                <c:pt idx="6">
                  <c:v>29.019152676237468</c:v>
                </c:pt>
                <c:pt idx="7">
                  <c:v>29.474520502488076</c:v>
                </c:pt>
                <c:pt idx="8">
                  <c:v>29.929888328738798</c:v>
                </c:pt>
                <c:pt idx="9">
                  <c:v>30.385256154989406</c:v>
                </c:pt>
                <c:pt idx="10">
                  <c:v>30.840623981240014</c:v>
                </c:pt>
                <c:pt idx="11">
                  <c:v>31.295991807490736</c:v>
                </c:pt>
                <c:pt idx="12">
                  <c:v>31.751359633741345</c:v>
                </c:pt>
                <c:pt idx="13">
                  <c:v>32.20672745999207</c:v>
                </c:pt>
                <c:pt idx="14">
                  <c:v>32.662095286242675</c:v>
                </c:pt>
                <c:pt idx="15">
                  <c:v>33.11746311249328</c:v>
                </c:pt>
                <c:pt idx="16">
                  <c:v>33.572830938744005</c:v>
                </c:pt>
                <c:pt idx="17">
                  <c:v>34.02819876499461</c:v>
                </c:pt>
                <c:pt idx="18">
                  <c:v>34.48356659124522</c:v>
                </c:pt>
                <c:pt idx="19">
                  <c:v>34.93893441749594</c:v>
                </c:pt>
                <c:pt idx="20">
                  <c:v>35.39430224374655</c:v>
                </c:pt>
                <c:pt idx="21">
                  <c:v>35.84967006999716</c:v>
                </c:pt>
                <c:pt idx="22">
                  <c:v>36.30503789624788</c:v>
                </c:pt>
                <c:pt idx="23">
                  <c:v>36.76040572249849</c:v>
                </c:pt>
                <c:pt idx="24">
                  <c:v>37.2157735487491</c:v>
                </c:pt>
                <c:pt idx="25">
                  <c:v>37.67114137499982</c:v>
                </c:pt>
                <c:pt idx="26">
                  <c:v>38.12650920125043</c:v>
                </c:pt>
                <c:pt idx="27">
                  <c:v>38.58187702750104</c:v>
                </c:pt>
                <c:pt idx="28">
                  <c:v>39.03724485375176</c:v>
                </c:pt>
                <c:pt idx="29">
                  <c:v>39.49261268000237</c:v>
                </c:pt>
                <c:pt idx="30">
                  <c:v>39.947980506252975</c:v>
                </c:pt>
                <c:pt idx="31">
                  <c:v>40.4033483325037</c:v>
                </c:pt>
                <c:pt idx="32">
                  <c:v>40.858716158754305</c:v>
                </c:pt>
                <c:pt idx="33">
                  <c:v>41.31408398500491</c:v>
                </c:pt>
                <c:pt idx="34">
                  <c:v>41.769451811255635</c:v>
                </c:pt>
                <c:pt idx="35">
                  <c:v>42.22481963750624</c:v>
                </c:pt>
                <c:pt idx="36">
                  <c:v>42.68018746375685</c:v>
                </c:pt>
                <c:pt idx="37">
                  <c:v>43.135555290007574</c:v>
                </c:pt>
                <c:pt idx="38">
                  <c:v>43.59092311625818</c:v>
                </c:pt>
                <c:pt idx="39">
                  <c:v>44.046290942508904</c:v>
                </c:pt>
                <c:pt idx="40">
                  <c:v>44.50165876875951</c:v>
                </c:pt>
                <c:pt idx="41">
                  <c:v>44.95702659501012</c:v>
                </c:pt>
                <c:pt idx="42">
                  <c:v>45.41239442126084</c:v>
                </c:pt>
                <c:pt idx="43">
                  <c:v>45.86776224751145</c:v>
                </c:pt>
                <c:pt idx="44">
                  <c:v>46.32313007376206</c:v>
                </c:pt>
                <c:pt idx="45">
                  <c:v>46.77849790001278</c:v>
                </c:pt>
              </c:numCache>
            </c:numRef>
          </c:val>
          <c:smooth val="0"/>
        </c:ser>
        <c:axId val="15473692"/>
        <c:axId val="5045501"/>
      </c:lineChart>
      <c:catAx>
        <c:axId val="15473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45501"/>
        <c:crosses val="autoZero"/>
        <c:auto val="0"/>
        <c:lblOffset val="100"/>
        <c:tickLblSkip val="2"/>
        <c:tickMarkSkip val="2"/>
        <c:noMultiLvlLbl val="0"/>
      </c:catAx>
      <c:valAx>
        <c:axId val="5045501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0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7369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25"/>
          <c:y val="0.21375"/>
          <c:w val="0.40025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Planted Acreage</a:t>
            </a:r>
          </a:p>
        </c:rich>
      </c:tx>
      <c:layout>
        <c:manualLayout>
          <c:xMode val="factor"/>
          <c:yMode val="factor"/>
          <c:x val="0.06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0595"/>
          <c:w val="0.89225"/>
          <c:h val="0.84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4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5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Sheet'!$D$3:$D$48</c:f>
              <c:numCache>
                <c:ptCount val="46"/>
                <c:pt idx="0">
                  <c:v>56.5</c:v>
                </c:pt>
                <c:pt idx="1">
                  <c:v>52.5</c:v>
                </c:pt>
                <c:pt idx="2">
                  <c:v>54.6</c:v>
                </c:pt>
                <c:pt idx="3">
                  <c:v>50.3</c:v>
                </c:pt>
                <c:pt idx="4">
                  <c:v>59</c:v>
                </c:pt>
                <c:pt idx="5">
                  <c:v>64.7</c:v>
                </c:pt>
                <c:pt idx="6">
                  <c:v>71.4</c:v>
                </c:pt>
                <c:pt idx="7">
                  <c:v>69.9</c:v>
                </c:pt>
                <c:pt idx="8">
                  <c:v>67.5</c:v>
                </c:pt>
                <c:pt idx="9">
                  <c:v>70.9</c:v>
                </c:pt>
                <c:pt idx="10">
                  <c:v>63.8</c:v>
                </c:pt>
                <c:pt idx="11">
                  <c:v>67.8</c:v>
                </c:pt>
                <c:pt idx="12">
                  <c:v>63.1</c:v>
                </c:pt>
                <c:pt idx="13">
                  <c:v>60.4</c:v>
                </c:pt>
                <c:pt idx="14">
                  <c:v>58.2</c:v>
                </c:pt>
                <c:pt idx="15">
                  <c:v>58.8</c:v>
                </c:pt>
                <c:pt idx="16">
                  <c:v>60.8</c:v>
                </c:pt>
                <c:pt idx="17">
                  <c:v>57.8</c:v>
                </c:pt>
                <c:pt idx="18">
                  <c:v>59.2</c:v>
                </c:pt>
                <c:pt idx="19">
                  <c:v>59.18</c:v>
                </c:pt>
                <c:pt idx="20">
                  <c:v>60.085</c:v>
                </c:pt>
                <c:pt idx="21">
                  <c:v>61.62</c:v>
                </c:pt>
                <c:pt idx="22">
                  <c:v>62.495</c:v>
                </c:pt>
                <c:pt idx="23">
                  <c:v>64.195</c:v>
                </c:pt>
                <c:pt idx="24">
                  <c:v>70.005</c:v>
                </c:pt>
                <c:pt idx="25">
                  <c:v>72.025</c:v>
                </c:pt>
                <c:pt idx="26">
                  <c:v>73.7</c:v>
                </c:pt>
                <c:pt idx="27">
                  <c:v>74.3</c:v>
                </c:pt>
                <c:pt idx="28">
                  <c:v>74.1</c:v>
                </c:pt>
                <c:pt idx="29">
                  <c:v>74</c:v>
                </c:pt>
                <c:pt idx="30">
                  <c:v>73.4</c:v>
                </c:pt>
                <c:pt idx="31">
                  <c:v>75.2</c:v>
                </c:pt>
                <c:pt idx="32">
                  <c:v>72</c:v>
                </c:pt>
                <c:pt idx="33">
                  <c:v>75.5</c:v>
                </c:pt>
                <c:pt idx="34">
                  <c:v>64.7</c:v>
                </c:pt>
                <c:pt idx="35">
                  <c:v>75.7</c:v>
                </c:pt>
                <c:pt idx="36">
                  <c:v>77.5</c:v>
                </c:pt>
                <c:pt idx="37">
                  <c:v>77.4</c:v>
                </c:pt>
                <c:pt idx="38">
                  <c:v>75</c:v>
                </c:pt>
                <c:pt idx="39">
                  <c:v>77.2</c:v>
                </c:pt>
                <c:pt idx="40">
                  <c:v>76.8</c:v>
                </c:pt>
                <c:pt idx="41">
                  <c:v>83.3</c:v>
                </c:pt>
                <c:pt idx="42">
                  <c:v>82.7</c:v>
                </c:pt>
                <c:pt idx="43">
                  <c:v>83.4</c:v>
                </c:pt>
                <c:pt idx="44">
                  <c:v>90.1</c:v>
                </c:pt>
                <c:pt idx="45">
                  <c:v>89.6</c:v>
                </c:pt>
              </c:numCache>
            </c:numRef>
          </c:val>
          <c:smooth val="0"/>
        </c:ser>
        <c:marker val="1"/>
        <c:axId val="45409510"/>
        <c:axId val="6032407"/>
      </c:lineChart>
      <c:catAx>
        <c:axId val="45409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32407"/>
        <c:crosses val="autoZero"/>
        <c:auto val="0"/>
        <c:lblOffset val="100"/>
        <c:tickLblSkip val="2"/>
        <c:tickMarkSkip val="2"/>
        <c:noMultiLvlLbl val="0"/>
      </c:catAx>
      <c:valAx>
        <c:axId val="6032407"/>
        <c:scaling>
          <c:orientation val="minMax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0951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Supply</a:t>
            </a:r>
          </a:p>
        </c:rich>
      </c:tx>
      <c:layout>
        <c:manualLayout>
          <c:xMode val="factor"/>
          <c:yMode val="factor"/>
          <c:x val="0.04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67"/>
          <c:w val="0.905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Sheet'!$J$3:$J$48</c:f>
              <c:numCache>
                <c:ptCount val="46"/>
                <c:pt idx="0">
                  <c:v>1608</c:v>
                </c:pt>
                <c:pt idx="1">
                  <c:v>1387</c:v>
                </c:pt>
                <c:pt idx="2">
                  <c:v>1737</c:v>
                </c:pt>
                <c:pt idx="3">
                  <c:v>1535</c:v>
                </c:pt>
                <c:pt idx="4">
                  <c:v>1871</c:v>
                </c:pt>
                <c:pt idx="5">
                  <c:v>2031</c:v>
                </c:pt>
                <c:pt idx="6">
                  <c:v>2438</c:v>
                </c:pt>
                <c:pt idx="7">
                  <c:v>2157</c:v>
                </c:pt>
                <c:pt idx="8">
                  <c:v>2303</c:v>
                </c:pt>
                <c:pt idx="9">
                  <c:v>2445</c:v>
                </c:pt>
                <c:pt idx="10">
                  <c:v>1982</c:v>
                </c:pt>
                <c:pt idx="11">
                  <c:v>2038</c:v>
                </c:pt>
                <c:pt idx="12">
                  <c:v>2416</c:v>
                </c:pt>
                <c:pt idx="13">
                  <c:v>2480</c:v>
                </c:pt>
                <c:pt idx="14">
                  <c:v>2377</c:v>
                </c:pt>
                <c:pt idx="15">
                  <c:v>1857</c:v>
                </c:pt>
                <c:pt idx="16">
                  <c:v>2112</c:v>
                </c:pt>
                <c:pt idx="17">
                  <c:v>2173</c:v>
                </c:pt>
                <c:pt idx="18">
                  <c:v>2324</c:v>
                </c:pt>
                <c:pt idx="19">
                  <c:v>2475.354</c:v>
                </c:pt>
                <c:pt idx="20">
                  <c:v>2172.272</c:v>
                </c:pt>
                <c:pt idx="21">
                  <c:v>2732.141</c:v>
                </c:pt>
                <c:pt idx="22">
                  <c:v>2513.254</c:v>
                </c:pt>
                <c:pt idx="23">
                  <c:v>2575</c:v>
                </c:pt>
                <c:pt idx="24">
                  <c:v>2828.15</c:v>
                </c:pt>
                <c:pt idx="25">
                  <c:v>2947.264</c:v>
                </c:pt>
                <c:pt idx="26">
                  <c:v>3006</c:v>
                </c:pt>
                <c:pt idx="27">
                  <c:v>3052</c:v>
                </c:pt>
                <c:pt idx="28">
                  <c:v>3141</c:v>
                </c:pt>
                <c:pt idx="29">
                  <c:v>2969</c:v>
                </c:pt>
                <c:pt idx="30">
                  <c:v>2638</c:v>
                </c:pt>
                <c:pt idx="31">
                  <c:v>3242</c:v>
                </c:pt>
                <c:pt idx="32">
                  <c:v>3322</c:v>
                </c:pt>
                <c:pt idx="33">
                  <c:v>3646</c:v>
                </c:pt>
                <c:pt idx="34">
                  <c:v>3259.7276</c:v>
                </c:pt>
                <c:pt idx="35">
                  <c:v>3185</c:v>
                </c:pt>
                <c:pt idx="36">
                  <c:v>3511.5440000000003</c:v>
                </c:pt>
                <c:pt idx="37">
                  <c:v>3493.5440000000003</c:v>
                </c:pt>
                <c:pt idx="38">
                  <c:v>3325.0784000000003</c:v>
                </c:pt>
                <c:pt idx="39">
                  <c:v>3252.4784000000004</c:v>
                </c:pt>
                <c:pt idx="40">
                  <c:v>3570.6400000000003</c:v>
                </c:pt>
                <c:pt idx="41">
                  <c:v>4052.0439</c:v>
                </c:pt>
                <c:pt idx="42">
                  <c:v>4140</c:v>
                </c:pt>
                <c:pt idx="43">
                  <c:v>4515</c:v>
                </c:pt>
                <c:pt idx="44">
                  <c:v>4715</c:v>
                </c:pt>
                <c:pt idx="45">
                  <c:v>5040</c:v>
                </c:pt>
              </c:numCache>
            </c:numRef>
          </c:val>
        </c:ser>
        <c:axId val="54291664"/>
        <c:axId val="18862929"/>
      </c:barChart>
      <c:catAx>
        <c:axId val="54291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862929"/>
        <c:crosses val="autoZero"/>
        <c:auto val="0"/>
        <c:lblOffset val="100"/>
        <c:tickLblSkip val="2"/>
        <c:tickMarkSkip val="2"/>
        <c:noMultiLvlLbl val="0"/>
      </c:catAx>
      <c:valAx>
        <c:axId val="18862929"/>
        <c:scaling>
          <c:orientation val="minMax"/>
          <c:max val="5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2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9166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Exports</a:t>
            </a:r>
          </a:p>
        </c:rich>
      </c:tx>
      <c:layout>
        <c:manualLayout>
          <c:xMode val="factor"/>
          <c:yMode val="factor"/>
          <c:x val="0.03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5"/>
          <c:y val="0.0645"/>
          <c:w val="0.856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Sheet'!$O$3:$O$48</c:f>
              <c:numCache>
                <c:ptCount val="46"/>
                <c:pt idx="0">
                  <c:v>539</c:v>
                </c:pt>
                <c:pt idx="1">
                  <c:v>421</c:v>
                </c:pt>
                <c:pt idx="2">
                  <c:v>555</c:v>
                </c:pt>
                <c:pt idx="3">
                  <c:v>564</c:v>
                </c:pt>
                <c:pt idx="4">
                  <c:v>700</c:v>
                </c:pt>
                <c:pt idx="5">
                  <c:v>739</c:v>
                </c:pt>
                <c:pt idx="6">
                  <c:v>875</c:v>
                </c:pt>
                <c:pt idx="7">
                  <c:v>724</c:v>
                </c:pt>
                <c:pt idx="8">
                  <c:v>929</c:v>
                </c:pt>
                <c:pt idx="9">
                  <c:v>905</c:v>
                </c:pt>
                <c:pt idx="10">
                  <c:v>743</c:v>
                </c:pt>
                <c:pt idx="11">
                  <c:v>598</c:v>
                </c:pt>
                <c:pt idx="12">
                  <c:v>740</c:v>
                </c:pt>
                <c:pt idx="13">
                  <c:v>757</c:v>
                </c:pt>
                <c:pt idx="14">
                  <c:v>804</c:v>
                </c:pt>
                <c:pt idx="15">
                  <c:v>527</c:v>
                </c:pt>
                <c:pt idx="16">
                  <c:v>622</c:v>
                </c:pt>
                <c:pt idx="17">
                  <c:v>557</c:v>
                </c:pt>
                <c:pt idx="18">
                  <c:v>684</c:v>
                </c:pt>
                <c:pt idx="19">
                  <c:v>770</c:v>
                </c:pt>
                <c:pt idx="20">
                  <c:v>589</c:v>
                </c:pt>
                <c:pt idx="21">
                  <c:v>838</c:v>
                </c:pt>
                <c:pt idx="22">
                  <c:v>850.5</c:v>
                </c:pt>
                <c:pt idx="23">
                  <c:v>881.6</c:v>
                </c:pt>
                <c:pt idx="24">
                  <c:v>872.5</c:v>
                </c:pt>
                <c:pt idx="25">
                  <c:v>800.5</c:v>
                </c:pt>
                <c:pt idx="26">
                  <c:v>973</c:v>
                </c:pt>
                <c:pt idx="27">
                  <c:v>996</c:v>
                </c:pt>
                <c:pt idx="28">
                  <c:v>1064</c:v>
                </c:pt>
                <c:pt idx="29">
                  <c:v>1045</c:v>
                </c:pt>
                <c:pt idx="30">
                  <c:v>885</c:v>
                </c:pt>
                <c:pt idx="31">
                  <c:v>1103</c:v>
                </c:pt>
                <c:pt idx="32">
                  <c:v>947</c:v>
                </c:pt>
                <c:pt idx="33">
                  <c:v>1118</c:v>
                </c:pt>
                <c:pt idx="34">
                  <c:v>1160</c:v>
                </c:pt>
                <c:pt idx="35">
                  <c:v>1283</c:v>
                </c:pt>
                <c:pt idx="36">
                  <c:v>1499</c:v>
                </c:pt>
                <c:pt idx="37">
                  <c:v>1501</c:v>
                </c:pt>
                <c:pt idx="38">
                  <c:v>1365</c:v>
                </c:pt>
                <c:pt idx="39">
                  <c:v>1317</c:v>
                </c:pt>
                <c:pt idx="40">
                  <c:v>1638</c:v>
                </c:pt>
                <c:pt idx="41">
                  <c:v>1843</c:v>
                </c:pt>
                <c:pt idx="42">
                  <c:v>1942</c:v>
                </c:pt>
                <c:pt idx="43">
                  <c:v>2166</c:v>
                </c:pt>
                <c:pt idx="44">
                  <c:v>2110</c:v>
                </c:pt>
                <c:pt idx="45">
                  <c:v>2060</c:v>
                </c:pt>
              </c:numCache>
            </c:numRef>
          </c:val>
        </c:ser>
        <c:axId val="35548634"/>
        <c:axId val="51502251"/>
      </c:barChart>
      <c:catAx>
        <c:axId val="35548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502251"/>
        <c:crosses val="autoZero"/>
        <c:auto val="0"/>
        <c:lblOffset val="100"/>
        <c:tickLblSkip val="2"/>
        <c:tickMarkSkip val="2"/>
        <c:noMultiLvlLbl val="0"/>
      </c:catAx>
      <c:valAx>
        <c:axId val="51502251"/>
        <c:scaling>
          <c:orientation val="minMax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4863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Soybean Price</a:t>
            </a:r>
          </a:p>
        </c:rich>
      </c:tx>
      <c:layout>
        <c:manualLayout>
          <c:xMode val="factor"/>
          <c:yMode val="factor"/>
          <c:x val="0.03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545"/>
          <c:w val="0.87125"/>
          <c:h val="0.84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ymbol val="star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Sheet'!$W$3:$W$48</c:f>
              <c:numCache>
                <c:ptCount val="46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9.35</c:v>
                </c:pt>
                <c:pt idx="45">
                  <c:v>8.9</c:v>
                </c:pt>
              </c:numCache>
            </c:numRef>
          </c:val>
          <c:smooth val="0"/>
        </c:ser>
        <c:marker val="1"/>
        <c:axId val="60867076"/>
        <c:axId val="10932773"/>
      </c:lineChart>
      <c:catAx>
        <c:axId val="60867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932773"/>
        <c:crosses val="autoZero"/>
        <c:auto val="0"/>
        <c:lblOffset val="100"/>
        <c:tickLblSkip val="2"/>
        <c:tickMarkSkip val="2"/>
        <c:noMultiLvlLbl val="0"/>
      </c:catAx>
      <c:valAx>
        <c:axId val="10932773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86707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Price vs.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Ending Stocks as a % of Total Usage</a:t>
            </a:r>
          </a:p>
        </c:rich>
      </c:tx>
      <c:layout>
        <c:manualLayout>
          <c:xMode val="factor"/>
          <c:yMode val="factor"/>
          <c:x val="-0.00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9775"/>
          <c:w val="0.8207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Sheet'!$U$2</c:f>
              <c:strCache>
                <c:ptCount val="1"/>
                <c:pt idx="0">
                  <c:v>Ending Stocks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Sheet'!$U$3:$U$48</c:f>
              <c:numCache>
                <c:ptCount val="46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0.10032664489034064</c:v>
                </c:pt>
                <c:pt idx="45">
                  <c:v>0.18444548872180452</c:v>
                </c:pt>
              </c:numCache>
            </c:numRef>
          </c:val>
        </c:ser>
        <c:axId val="31286094"/>
        <c:axId val="13139391"/>
      </c:barChart>
      <c:lineChart>
        <c:grouping val="standard"/>
        <c:varyColors val="0"/>
        <c:ser>
          <c:idx val="1"/>
          <c:order val="1"/>
          <c:tx>
            <c:strRef>
              <c:f>'Annual Sheet'!$W$2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Sheet'!$W$3:$W$48</c:f>
              <c:numCache>
                <c:ptCount val="46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9.35</c:v>
                </c:pt>
                <c:pt idx="45">
                  <c:v>8.9</c:v>
                </c:pt>
              </c:numCache>
            </c:numRef>
          </c:val>
          <c:smooth val="0"/>
        </c:ser>
        <c:axId val="51145656"/>
        <c:axId val="57657721"/>
      </c:lineChart>
      <c:catAx>
        <c:axId val="31286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139391"/>
        <c:crosses val="autoZero"/>
        <c:auto val="0"/>
        <c:lblOffset val="100"/>
        <c:tickLblSkip val="4"/>
        <c:tickMarkSkip val="4"/>
        <c:noMultiLvlLbl val="0"/>
      </c:catAx>
      <c:valAx>
        <c:axId val="131393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1286094"/>
        <c:crossesAt val="1"/>
        <c:crossBetween val="between"/>
        <c:dispUnits/>
      </c:valAx>
      <c:catAx>
        <c:axId val="51145656"/>
        <c:scaling>
          <c:orientation val="minMax"/>
        </c:scaling>
        <c:axPos val="b"/>
        <c:delete val="1"/>
        <c:majorTickMark val="out"/>
        <c:minorTickMark val="none"/>
        <c:tickLblPos val="none"/>
        <c:crossAx val="57657721"/>
        <c:crosses val="autoZero"/>
        <c:auto val="0"/>
        <c:lblOffset val="100"/>
        <c:tickLblSkip val="1"/>
        <c:noMultiLvlLbl val="0"/>
      </c:catAx>
      <c:valAx>
        <c:axId val="57657721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Price 
($/Bu.)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114565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7725"/>
          <c:y val="0.13175"/>
          <c:w val="0.24625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0.15625</cdr:x>
      <cdr:y>0.171</cdr:y>
    </cdr:from>
    <cdr:to>
      <cdr:x>0.933</cdr:x>
      <cdr:y>0.28425</cdr:y>
    </cdr:to>
    <cdr:sp>
      <cdr:nvSpPr>
        <cdr:cNvPr id="1" name="Text Box 2"/>
        <cdr:cNvSpPr txBox="1">
          <a:spLocks noChangeArrowheads="1"/>
        </cdr:cNvSpPr>
      </cdr:nvSpPr>
      <cdr:spPr>
        <a:xfrm>
          <a:off x="828675" y="581025"/>
          <a:ext cx="41433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yield estimate of 51.6 bu/A and USDA estimated 89.6 m. planted acres</a:t>
          </a:r>
        </a:p>
      </cdr:txBody>
    </cdr:sp>
  </cdr:relSizeAnchor>
  <cdr:relSizeAnchor xmlns:cdr="http://schemas.openxmlformats.org/drawingml/2006/chartDrawing">
    <cdr:from>
      <cdr:x>0.70575</cdr:x>
      <cdr:y>0.923</cdr:y>
    </cdr:from>
    <cdr:to>
      <cdr:x>0.9995</cdr:x>
      <cdr:y>0.99925</cdr:y>
    </cdr:to>
    <cdr:sp>
      <cdr:nvSpPr>
        <cdr:cNvPr id="2" name="Text Box 4"/>
        <cdr:cNvSpPr txBox="1">
          <a:spLocks noChangeArrowheads="1"/>
        </cdr:cNvSpPr>
      </cdr:nvSpPr>
      <cdr:spPr>
        <a:xfrm>
          <a:off x="3762375" y="3162300"/>
          <a:ext cx="15716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0.89275</cdr:x>
      <cdr:y>0.28625</cdr:y>
    </cdr:from>
    <cdr:to>
      <cdr:x>0.93225</cdr:x>
      <cdr:y>0.592</cdr:y>
    </cdr:to>
    <cdr:sp>
      <cdr:nvSpPr>
        <cdr:cNvPr id="3" name="Line 5"/>
        <cdr:cNvSpPr>
          <a:spLocks/>
        </cdr:cNvSpPr>
      </cdr:nvSpPr>
      <cdr:spPr>
        <a:xfrm>
          <a:off x="4752975" y="981075"/>
          <a:ext cx="209550" cy="10477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0.944</cdr:y>
    </cdr:from>
    <cdr:to>
      <cdr:x>0.5035</cdr:x>
      <cdr:y>0.99825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0" y="3228975"/>
          <a:ext cx="2686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c5358927-049a-4c31-9ba7-4e1500a9f4aa}" type="TxLink">
            <a:rPr lang="en-US" cap="none" sz="1000" b="1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7</xdr:col>
      <xdr:colOff>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19050" y="19050"/>
        <a:ext cx="5314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3</xdr:row>
      <xdr:rowOff>28575</xdr:rowOff>
    </xdr:from>
    <xdr:to>
      <xdr:col>6</xdr:col>
      <xdr:colOff>428625</xdr:colOff>
      <xdr:row>3</xdr:row>
      <xdr:rowOff>85725</xdr:rowOff>
    </xdr:to>
    <xdr:sp>
      <xdr:nvSpPr>
        <xdr:cNvPr id="2" name="Line 38"/>
        <xdr:cNvSpPr>
          <a:spLocks/>
        </xdr:cNvSpPr>
      </xdr:nvSpPr>
      <xdr:spPr>
        <a:xfrm>
          <a:off x="4619625" y="600075"/>
          <a:ext cx="390525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0.7075</cdr:x>
      <cdr:y>0.077</cdr:y>
    </cdr:from>
    <cdr:to>
      <cdr:x>0.72375</cdr:x>
      <cdr:y>0.13375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771900" y="257175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0.7085</cdr:x>
      <cdr:y>0.88125</cdr:y>
    </cdr:from>
    <cdr:to>
      <cdr:x>0.99875</cdr:x>
      <cdr:y>0.9995</cdr:y>
    </cdr:to>
    <cdr:sp>
      <cdr:nvSpPr>
        <cdr:cNvPr id="2" name="Text Box 4"/>
        <cdr:cNvSpPr txBox="1">
          <a:spLocks noChangeArrowheads="1"/>
        </cdr:cNvSpPr>
      </cdr:nvSpPr>
      <cdr:spPr>
        <a:xfrm>
          <a:off x="3771900" y="3000375"/>
          <a:ext cx="155257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0.1565</cdr:x>
      <cdr:y>0.09675</cdr:y>
    </cdr:from>
    <cdr:to>
      <cdr:x>0.85825</cdr:x>
      <cdr:y>0.22575</cdr:y>
    </cdr:to>
    <cdr:sp>
      <cdr:nvSpPr>
        <cdr:cNvPr id="3" name="Text Box 2"/>
        <cdr:cNvSpPr txBox="1">
          <a:spLocks noChangeArrowheads="1"/>
        </cdr:cNvSpPr>
      </cdr:nvSpPr>
      <cdr:spPr>
        <a:xfrm>
          <a:off x="828675" y="323850"/>
          <a:ext cx="37433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51.6 bu./acre and USDA estimated 89.6 m. planted acres</a:t>
          </a:r>
        </a:p>
      </cdr:txBody>
    </cdr:sp>
  </cdr:relSizeAnchor>
  <cdr:relSizeAnchor xmlns:cdr="http://schemas.openxmlformats.org/drawingml/2006/chartDrawing">
    <cdr:from>
      <cdr:x>0.8685</cdr:x>
      <cdr:y>0.1195</cdr:y>
    </cdr:from>
    <cdr:to>
      <cdr:x>0.96575</cdr:x>
      <cdr:y>0.13225</cdr:y>
    </cdr:to>
    <cdr:sp>
      <cdr:nvSpPr>
        <cdr:cNvPr id="4" name="Line 5"/>
        <cdr:cNvSpPr>
          <a:spLocks/>
        </cdr:cNvSpPr>
      </cdr:nvSpPr>
      <cdr:spPr>
        <a:xfrm>
          <a:off x="4629150" y="400050"/>
          <a:ext cx="514350" cy="476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0.94425</cdr:y>
    </cdr:from>
    <cdr:to>
      <cdr:x>0.504</cdr:x>
      <cdr:y>0.99825</cdr:y>
    </cdr:to>
    <cdr:sp textlink="'Soybean Annual Balance Sheet'!$B$2">
      <cdr:nvSpPr>
        <cdr:cNvPr id="5" name="Text Box 6"/>
        <cdr:cNvSpPr txBox="1">
          <a:spLocks noChangeArrowheads="1"/>
        </cdr:cNvSpPr>
      </cdr:nvSpPr>
      <cdr:spPr>
        <a:xfrm>
          <a:off x="0" y="3219450"/>
          <a:ext cx="2695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1331e163-1f18-47c2-a5b7-c76b324266ac}" type="TxLink">
            <a:rPr lang="en-US" cap="none" sz="1000" b="1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0" y="9525"/>
        <a:ext cx="53340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0.88625</cdr:y>
    </cdr:from>
    <cdr:to>
      <cdr:x>0.99825</cdr:x>
      <cdr:y>0.99925</cdr:y>
    </cdr:to>
    <cdr:sp>
      <cdr:nvSpPr>
        <cdr:cNvPr id="1" name="Text Box 4"/>
        <cdr:cNvSpPr txBox="1">
          <a:spLocks noChangeArrowheads="1"/>
        </cdr:cNvSpPr>
      </cdr:nvSpPr>
      <cdr:spPr>
        <a:xfrm>
          <a:off x="3752850" y="3038475"/>
          <a:ext cx="15716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0.92925</cdr:y>
    </cdr:from>
    <cdr:to>
      <cdr:x>0.502</cdr:x>
      <cdr:y>0.99275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0" y="3181350"/>
          <a:ext cx="26765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dc835262-faae-4100-a33c-f2a5f703bf48}" type="TxLink">
            <a:rPr lang="en-US" cap="none" sz="1000" b="1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2</xdr:row>
      <xdr:rowOff>9525</xdr:rowOff>
    </xdr:from>
    <xdr:to>
      <xdr:col>6</xdr:col>
      <xdr:colOff>95250</xdr:colOff>
      <xdr:row>3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09950" y="390525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</a:t>
          </a:r>
        </a:p>
      </xdr:txBody>
    </xdr:sp>
    <xdr:clientData fLocksWithSheet="0" fPrintsWithSheet="0"/>
  </xdr:twoCellAnchor>
  <xdr:twoCellAnchor>
    <xdr:from>
      <xdr:col>6</xdr:col>
      <xdr:colOff>123825</xdr:colOff>
      <xdr:row>2</xdr:row>
      <xdr:rowOff>95250</xdr:rowOff>
    </xdr:from>
    <xdr:to>
      <xdr:col>6</xdr:col>
      <xdr:colOff>419100</xdr:colOff>
      <xdr:row>4</xdr:row>
      <xdr:rowOff>47625</xdr:rowOff>
    </xdr:to>
    <xdr:sp>
      <xdr:nvSpPr>
        <xdr:cNvPr id="3" name="Line 5"/>
        <xdr:cNvSpPr>
          <a:spLocks/>
        </xdr:cNvSpPr>
      </xdr:nvSpPr>
      <xdr:spPr>
        <a:xfrm>
          <a:off x="4695825" y="476250"/>
          <a:ext cx="295275" cy="3333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0.08925</cdr:y>
    </cdr:from>
    <cdr:to>
      <cdr:x>0.706</cdr:x>
      <cdr:y>0.14925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57600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0.71575</cdr:x>
      <cdr:y>0.886</cdr:y>
    </cdr:from>
    <cdr:to>
      <cdr:x>0.998</cdr:x>
      <cdr:y>0.99925</cdr:y>
    </cdr:to>
    <cdr:sp>
      <cdr:nvSpPr>
        <cdr:cNvPr id="2" name="Text Box 3"/>
        <cdr:cNvSpPr txBox="1">
          <a:spLocks noChangeArrowheads="1"/>
        </cdr:cNvSpPr>
      </cdr:nvSpPr>
      <cdr:spPr>
        <a:xfrm>
          <a:off x="3790950" y="3009900"/>
          <a:ext cx="14954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-0.0015</cdr:x>
      <cdr:y>0.94325</cdr:y>
    </cdr:from>
    <cdr:to>
      <cdr:x>0.5015</cdr:x>
      <cdr:y>0.99775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0" y="3200400"/>
          <a:ext cx="26670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f0464187-3a53-4013-b90e-dc486674f3ec}" type="TxLink">
            <a:rPr lang="en-US" cap="none" sz="1000" b="1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733425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53054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314325</xdr:colOff>
      <xdr:row>2</xdr:row>
      <xdr:rowOff>180975</xdr:rowOff>
    </xdr:from>
    <xdr:to>
      <xdr:col>5</xdr:col>
      <xdr:colOff>295275</xdr:colOff>
      <xdr:row>4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00325" y="561975"/>
          <a:ext cx="150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</a:t>
          </a:r>
        </a:p>
      </xdr:txBody>
    </xdr:sp>
    <xdr:clientData fLocksWithSheet="0" fPrintsWithSheet="0"/>
  </xdr:twoCellAnchor>
  <xdr:twoCellAnchor>
    <xdr:from>
      <xdr:col>5</xdr:col>
      <xdr:colOff>361950</xdr:colOff>
      <xdr:row>3</xdr:row>
      <xdr:rowOff>152400</xdr:rowOff>
    </xdr:from>
    <xdr:to>
      <xdr:col>6</xdr:col>
      <xdr:colOff>295275</xdr:colOff>
      <xdr:row>7</xdr:row>
      <xdr:rowOff>161925</xdr:rowOff>
    </xdr:to>
    <xdr:sp>
      <xdr:nvSpPr>
        <xdr:cNvPr id="3" name="Line 5"/>
        <xdr:cNvSpPr>
          <a:spLocks/>
        </xdr:cNvSpPr>
      </xdr:nvSpPr>
      <xdr:spPr>
        <a:xfrm>
          <a:off x="4171950" y="723900"/>
          <a:ext cx="695325" cy="771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0.7715</cdr:x>
      <cdr:y>0.90975</cdr:y>
    </cdr:from>
    <cdr:to>
      <cdr:x>1</cdr:x>
      <cdr:y>0.9995</cdr:y>
    </cdr:to>
    <cdr:sp>
      <cdr:nvSpPr>
        <cdr:cNvPr id="1" name="Text Box 3"/>
        <cdr:cNvSpPr txBox="1">
          <a:spLocks noChangeArrowheads="1"/>
        </cdr:cNvSpPr>
      </cdr:nvSpPr>
      <cdr:spPr>
        <a:xfrm>
          <a:off x="4476750" y="3114675"/>
          <a:ext cx="13335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0.946</cdr:y>
    </cdr:from>
    <cdr:to>
      <cdr:x>0.46625</cdr:x>
      <cdr:y>1</cdr:y>
    </cdr:to>
    <cdr:sp textlink="'Soybean Annual Balance Sheet'!$B$2">
      <cdr:nvSpPr>
        <cdr:cNvPr id="2" name="Text Box 4"/>
        <cdr:cNvSpPr txBox="1">
          <a:spLocks noChangeArrowheads="1"/>
        </cdr:cNvSpPr>
      </cdr:nvSpPr>
      <cdr:spPr>
        <a:xfrm>
          <a:off x="0" y="3238500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4b4b8e85-de47-4ef7-a987-43d3c21bea15}" type="TxLink">
            <a:rPr lang="en-US" cap="none" sz="1000" b="1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476250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8102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</cdr:x>
      <cdr:y>0.075</cdr:y>
    </cdr:from>
    <cdr:to>
      <cdr:x>0.684</cdr:x>
      <cdr:y>0.1325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52825" y="247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0.725</cdr:x>
      <cdr:y>0.89825</cdr:y>
    </cdr:from>
    <cdr:to>
      <cdr:x>0.76925</cdr:x>
      <cdr:y>0.89825</cdr:y>
    </cdr:to>
    <cdr:sp>
      <cdr:nvSpPr>
        <cdr:cNvPr id="2" name="Text Box 4"/>
        <cdr:cNvSpPr txBox="1">
          <a:spLocks noChangeArrowheads="1"/>
        </cdr:cNvSpPr>
      </cdr:nvSpPr>
      <cdr:spPr>
        <a:xfrm>
          <a:off x="3848100" y="306705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0.184</cdr:x>
      <cdr:y>0.068</cdr:y>
    </cdr:from>
    <cdr:to>
      <cdr:x>0.85275</cdr:x>
      <cdr:y>0.1875</cdr:y>
    </cdr:to>
    <cdr:sp>
      <cdr:nvSpPr>
        <cdr:cNvPr id="3" name="Text Box 2"/>
        <cdr:cNvSpPr txBox="1">
          <a:spLocks noChangeArrowheads="1"/>
        </cdr:cNvSpPr>
      </cdr:nvSpPr>
      <cdr:spPr>
        <a:xfrm>
          <a:off x="971550" y="228600"/>
          <a:ext cx="3552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51.6 bu./acre and USDA estimated 89.6 m. planted acres</a:t>
          </a:r>
        </a:p>
      </cdr:txBody>
    </cdr:sp>
  </cdr:relSizeAnchor>
  <cdr:relSizeAnchor xmlns:cdr="http://schemas.openxmlformats.org/drawingml/2006/chartDrawing">
    <cdr:from>
      <cdr:x>0.85275</cdr:x>
      <cdr:y>0.14775</cdr:y>
    </cdr:from>
    <cdr:to>
      <cdr:x>0.95875</cdr:x>
      <cdr:y>0.16825</cdr:y>
    </cdr:to>
    <cdr:sp>
      <cdr:nvSpPr>
        <cdr:cNvPr id="4" name="Line 6"/>
        <cdr:cNvSpPr>
          <a:spLocks/>
        </cdr:cNvSpPr>
      </cdr:nvSpPr>
      <cdr:spPr>
        <a:xfrm flipV="1">
          <a:off x="4524375" y="504825"/>
          <a:ext cx="561975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0.94225</cdr:y>
    </cdr:from>
    <cdr:to>
      <cdr:x>0.50625</cdr:x>
      <cdr:y>0.996</cdr:y>
    </cdr:to>
    <cdr:sp textlink="'Soybean Annual Balance Sheet'!$B$2">
      <cdr:nvSpPr>
        <cdr:cNvPr id="5" name="Text Box 8"/>
        <cdr:cNvSpPr txBox="1">
          <a:spLocks noChangeArrowheads="1"/>
        </cdr:cNvSpPr>
      </cdr:nvSpPr>
      <cdr:spPr>
        <a:xfrm>
          <a:off x="0" y="3219450"/>
          <a:ext cx="2695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34e7c96b-a382-4367-ad5e-154a64d5d3a3}" type="TxLink">
            <a:rPr lang="en-US" cap="none" sz="1000" b="1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</cdr:x>
      <cdr:y>0.90975</cdr:y>
    </cdr:from>
    <cdr:to>
      <cdr:x>1</cdr:x>
      <cdr:y>0.999</cdr:y>
    </cdr:to>
    <cdr:sp>
      <cdr:nvSpPr>
        <cdr:cNvPr id="1" name="Text Box 5"/>
        <cdr:cNvSpPr txBox="1">
          <a:spLocks noChangeArrowheads="1"/>
        </cdr:cNvSpPr>
      </cdr:nvSpPr>
      <cdr:spPr>
        <a:xfrm>
          <a:off x="3895725" y="3095625"/>
          <a:ext cx="14001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-0.00075</cdr:x>
      <cdr:y>0.9455</cdr:y>
    </cdr:from>
    <cdr:to>
      <cdr:x>0.5135</cdr:x>
      <cdr:y>0.9985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0" y="3219450"/>
          <a:ext cx="2724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41f64e32-553c-41eb-a047-af3630291916}" type="TxLink">
            <a:rPr lang="en-US" cap="none" sz="1000" b="1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752475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19050"/>
        <a:ext cx="5305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</xdr:row>
      <xdr:rowOff>38100</xdr:rowOff>
    </xdr:from>
    <xdr:to>
      <xdr:col>6</xdr:col>
      <xdr:colOff>276225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419100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</a:t>
          </a:r>
        </a:p>
      </xdr:txBody>
    </xdr:sp>
    <xdr:clientData fLocksWithSheet="0" fPrintsWithSheet="0"/>
  </xdr:twoCellAnchor>
  <xdr:twoCellAnchor>
    <xdr:from>
      <xdr:col>6</xdr:col>
      <xdr:colOff>142875</xdr:colOff>
      <xdr:row>3</xdr:row>
      <xdr:rowOff>47625</xdr:rowOff>
    </xdr:from>
    <xdr:to>
      <xdr:col>6</xdr:col>
      <xdr:colOff>333375</xdr:colOff>
      <xdr:row>10</xdr:row>
      <xdr:rowOff>28575</xdr:rowOff>
    </xdr:to>
    <xdr:sp>
      <xdr:nvSpPr>
        <xdr:cNvPr id="3" name="Line 5"/>
        <xdr:cNvSpPr>
          <a:spLocks/>
        </xdr:cNvSpPr>
      </xdr:nvSpPr>
      <xdr:spPr>
        <a:xfrm>
          <a:off x="4714875" y="619125"/>
          <a:ext cx="180975" cy="1314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0.72375</cdr:x>
      <cdr:y>0.91125</cdr:y>
    </cdr:from>
    <cdr:to>
      <cdr:x>0.76625</cdr:x>
      <cdr:y>0.91275</cdr:y>
    </cdr:to>
    <cdr:sp>
      <cdr:nvSpPr>
        <cdr:cNvPr id="1" name="Text Box 2"/>
        <cdr:cNvSpPr txBox="1">
          <a:spLocks noChangeArrowheads="1"/>
        </cdr:cNvSpPr>
      </cdr:nvSpPr>
      <cdr:spPr>
        <a:xfrm>
          <a:off x="3838575" y="3114675"/>
          <a:ext cx="22860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0.94025</cdr:y>
    </cdr:from>
    <cdr:to>
      <cdr:x>0.5065</cdr:x>
      <cdr:y>0.9955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0" y="3209925"/>
          <a:ext cx="2695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45c3aad8-0e28-41ed-9e97-c51cb4f0cd86}" type="TxLink">
            <a:rPr lang="en-US" cap="none" sz="1000" b="1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7</xdr:col>
      <xdr:colOff>19050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38100" y="0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1</xdr:row>
      <xdr:rowOff>171450</xdr:rowOff>
    </xdr:from>
    <xdr:to>
      <xdr:col>6</xdr:col>
      <xdr:colOff>533400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09975" y="361950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</a:t>
          </a:r>
        </a:p>
      </xdr:txBody>
    </xdr:sp>
    <xdr:clientData fLocksWithSheet="0" fPrintsWithSheet="0"/>
  </xdr:twoCellAnchor>
  <xdr:twoCellAnchor>
    <xdr:from>
      <xdr:col>6</xdr:col>
      <xdr:colOff>257175</xdr:colOff>
      <xdr:row>2</xdr:row>
      <xdr:rowOff>114300</xdr:rowOff>
    </xdr:from>
    <xdr:to>
      <xdr:col>6</xdr:col>
      <xdr:colOff>447675</xdr:colOff>
      <xdr:row>3</xdr:row>
      <xdr:rowOff>104775</xdr:rowOff>
    </xdr:to>
    <xdr:sp>
      <xdr:nvSpPr>
        <xdr:cNvPr id="3" name="Line 5"/>
        <xdr:cNvSpPr>
          <a:spLocks/>
        </xdr:cNvSpPr>
      </xdr:nvSpPr>
      <xdr:spPr>
        <a:xfrm>
          <a:off x="4829175" y="495300"/>
          <a:ext cx="190500" cy="1809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0.75175</cdr:x>
      <cdr:y>0.903</cdr:y>
    </cdr:from>
    <cdr:to>
      <cdr:x>1</cdr:x>
      <cdr:y>0.9995</cdr:y>
    </cdr:to>
    <cdr:sp>
      <cdr:nvSpPr>
        <cdr:cNvPr id="1" name="Text Box 3"/>
        <cdr:cNvSpPr txBox="1">
          <a:spLocks noChangeArrowheads="1"/>
        </cdr:cNvSpPr>
      </cdr:nvSpPr>
      <cdr:spPr>
        <a:xfrm>
          <a:off x="4238625" y="3209925"/>
          <a:ext cx="14097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0.81925</cdr:x>
      <cdr:y>0.137</cdr:y>
    </cdr:from>
    <cdr:to>
      <cdr:x>0.934</cdr:x>
      <cdr:y>0.225</cdr:y>
    </cdr:to>
    <cdr:sp>
      <cdr:nvSpPr>
        <cdr:cNvPr id="2" name="Line 5"/>
        <cdr:cNvSpPr>
          <a:spLocks/>
        </cdr:cNvSpPr>
      </cdr:nvSpPr>
      <cdr:spPr>
        <a:xfrm>
          <a:off x="4619625" y="485775"/>
          <a:ext cx="647700" cy="3143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0.94375</cdr:y>
    </cdr:from>
    <cdr:to>
      <cdr:x>0.47225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0" y="3352800"/>
          <a:ext cx="2667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fb0a5b5d-c581-4e3d-a04a-42e2dbb5fc74}" type="TxLink">
            <a:rPr lang="en-US" cap="none" sz="1000" b="1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483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552450</xdr:colOff>
      <xdr:row>2</xdr:row>
      <xdr:rowOff>85725</xdr:rowOff>
    </xdr:from>
    <xdr:ext cx="2552700" cy="209550"/>
    <xdr:sp>
      <xdr:nvSpPr>
        <xdr:cNvPr id="2" name="TextBox 2"/>
        <xdr:cNvSpPr txBox="1">
          <a:spLocks noChangeArrowheads="1"/>
        </xdr:cNvSpPr>
      </xdr:nvSpPr>
      <xdr:spPr>
        <a:xfrm>
          <a:off x="2057400" y="409575"/>
          <a:ext cx="2552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USDA estimated yield = 51.6 bu/acre</a:t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0.71725</cdr:x>
      <cdr:y>0.41925</cdr:y>
    </cdr:from>
    <cdr:to>
      <cdr:x>0.733</cdr:x>
      <cdr:y>0.47875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810000" y="1428750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0.7055</cdr:x>
      <cdr:y>0.9055</cdr:y>
    </cdr:from>
    <cdr:to>
      <cdr:x>0.999</cdr:x>
      <cdr:y>0.99625</cdr:y>
    </cdr:to>
    <cdr:sp>
      <cdr:nvSpPr>
        <cdr:cNvPr id="2" name="Text Box 4"/>
        <cdr:cNvSpPr txBox="1">
          <a:spLocks noChangeArrowheads="1"/>
        </cdr:cNvSpPr>
      </cdr:nvSpPr>
      <cdr:spPr>
        <a:xfrm>
          <a:off x="3743325" y="3095625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0.17875</cdr:x>
      <cdr:y>0.08525</cdr:y>
    </cdr:from>
    <cdr:to>
      <cdr:x>0.8915</cdr:x>
      <cdr:y>0.16725</cdr:y>
    </cdr:to>
    <cdr:sp>
      <cdr:nvSpPr>
        <cdr:cNvPr id="3" name="TextBox 4"/>
        <cdr:cNvSpPr txBox="1">
          <a:spLocks noChangeArrowheads="1"/>
        </cdr:cNvSpPr>
      </cdr:nvSpPr>
      <cdr:spPr>
        <a:xfrm>
          <a:off x="942975" y="285750"/>
          <a:ext cx="3790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estimated planted acreage = 89.6 m. acres </a:t>
          </a:r>
        </a:p>
      </cdr:txBody>
    </cdr:sp>
  </cdr:relSizeAnchor>
  <cdr:relSizeAnchor xmlns:cdr="http://schemas.openxmlformats.org/drawingml/2006/chartDrawing">
    <cdr:from>
      <cdr:x>-0.00025</cdr:x>
      <cdr:y>0.94175</cdr:y>
    </cdr:from>
    <cdr:to>
      <cdr:x>0.504</cdr:x>
      <cdr:y>0.9955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0" y="3228975"/>
          <a:ext cx="2676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1bc7ead3-d6f4-4c52-b904-1faf1d8c6afc}" type="TxLink">
            <a:rPr lang="en-US" cap="none" sz="1000" b="1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heat%20Annual%20Balance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1">
        <row r="8">
          <cell r="AO8">
            <v>91.9</v>
          </cell>
          <cell r="AP8">
            <v>97.3</v>
          </cell>
          <cell r="AQ8">
            <v>95.4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heat Annual Balance Sheet"/>
      <sheetName val="Annual Sheet"/>
      <sheetName val="EndingStocks"/>
      <sheetName val="TotalWhtUsage"/>
      <sheetName val="Feed&amp;ResidualWhtUse"/>
      <sheetName val="FoodWhtUsage"/>
      <sheetName val="HRWPlantedAcres"/>
      <sheetName val="USWheatYields"/>
      <sheetName val="USWheatAcres"/>
      <sheetName val="USTotWhtSupply"/>
      <sheetName val="USWheatExports"/>
      <sheetName val="USAvgWheatPr"/>
      <sheetName val="EndStockvsWhtPrice"/>
      <sheetName val="USWheatProd"/>
    </sheetNames>
    <sheetDataSet>
      <sheetData sheetId="0">
        <row r="8">
          <cell r="AO8">
            <v>54.4</v>
          </cell>
          <cell r="AP8">
            <v>55.3</v>
          </cell>
          <cell r="AQ8">
            <v>56.2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50"/>
  <sheetViews>
    <sheetView zoomScalePageLayoutView="0" workbookViewId="0" topLeftCell="A31">
      <selection activeCell="A50" sqref="A50"/>
    </sheetView>
  </sheetViews>
  <sheetFormatPr defaultColWidth="10.77734375" defaultRowHeight="15"/>
  <cols>
    <col min="1" max="1" width="3.77734375" style="2" customWidth="1"/>
    <col min="2" max="2" width="10.21484375" style="26" customWidth="1"/>
    <col min="3" max="12" width="10.21484375" style="2" customWidth="1"/>
    <col min="13" max="13" width="12.77734375" style="2" customWidth="1"/>
    <col min="14" max="16384" width="10.77734375" style="2" customWidth="1"/>
  </cols>
  <sheetData>
    <row r="7" spans="3:9" ht="13.5" thickBot="1">
      <c r="C7" s="27"/>
      <c r="D7" s="27"/>
      <c r="E7" s="9" t="s">
        <v>0</v>
      </c>
      <c r="F7" s="9"/>
      <c r="G7" s="27"/>
      <c r="H7" s="27"/>
      <c r="I7" s="27"/>
    </row>
    <row r="8" spans="3:12" ht="14.25">
      <c r="C8" s="31"/>
      <c r="D8" s="32" t="s">
        <v>126</v>
      </c>
      <c r="E8" s="26"/>
      <c r="F8" s="32" t="s">
        <v>126</v>
      </c>
      <c r="G8" s="26"/>
      <c r="H8" s="32" t="s">
        <v>126</v>
      </c>
      <c r="I8" s="26"/>
      <c r="J8" s="32" t="s">
        <v>126</v>
      </c>
      <c r="K8" s="26"/>
      <c r="L8" s="26"/>
    </row>
    <row r="9" spans="2:12" ht="13.5" thickBot="1">
      <c r="B9" s="28" t="s">
        <v>1</v>
      </c>
      <c r="C9" s="28" t="s">
        <v>2</v>
      </c>
      <c r="D9" s="28" t="s">
        <v>127</v>
      </c>
      <c r="E9" s="28" t="s">
        <v>3</v>
      </c>
      <c r="F9" s="28" t="s">
        <v>127</v>
      </c>
      <c r="G9" s="28" t="s">
        <v>4</v>
      </c>
      <c r="H9" s="28" t="s">
        <v>127</v>
      </c>
      <c r="I9" s="28" t="s">
        <v>5</v>
      </c>
      <c r="J9" s="28" t="s">
        <v>127</v>
      </c>
      <c r="K9" s="28" t="s">
        <v>6</v>
      </c>
      <c r="L9" s="28" t="s">
        <v>7</v>
      </c>
    </row>
    <row r="10" spans="2:9" ht="12.75">
      <c r="B10" s="26">
        <v>73</v>
      </c>
      <c r="C10" s="15">
        <v>72.253</v>
      </c>
      <c r="D10" s="15"/>
      <c r="E10" s="15">
        <v>56.5</v>
      </c>
      <c r="F10" s="15"/>
      <c r="G10" s="15">
        <v>59.3</v>
      </c>
      <c r="H10" s="15"/>
      <c r="I10" s="15">
        <f aca="true" t="shared" si="0" ref="I10:I44">SUM(C10:G10)</f>
        <v>188.053</v>
      </c>
    </row>
    <row r="11" spans="2:10" ht="12.75">
      <c r="B11" s="26">
        <v>74</v>
      </c>
      <c r="C11" s="15">
        <v>77.935</v>
      </c>
      <c r="D11" s="29">
        <f>(C11/C10)-1</f>
        <v>0.07864033327335895</v>
      </c>
      <c r="E11" s="15">
        <v>52.5</v>
      </c>
      <c r="F11" s="29">
        <f>(E11/E10)-1</f>
        <v>-0.07079646017699115</v>
      </c>
      <c r="G11" s="15">
        <v>71.044</v>
      </c>
      <c r="H11" s="29">
        <f>(G11/G10)-1</f>
        <v>0.19804384485666104</v>
      </c>
      <c r="I11" s="15">
        <f t="shared" si="0"/>
        <v>201.4868438730964</v>
      </c>
      <c r="J11" s="29">
        <f>(I11/I10)-1</f>
        <v>0.07143647733934788</v>
      </c>
    </row>
    <row r="12" spans="2:10" ht="12.75">
      <c r="B12" s="26">
        <v>75</v>
      </c>
      <c r="C12" s="15">
        <v>78.583</v>
      </c>
      <c r="D12" s="29">
        <f aca="true" t="shared" si="1" ref="D12:D44">(C12/C11)-1</f>
        <v>0.008314621158657776</v>
      </c>
      <c r="E12" s="15">
        <v>54.6</v>
      </c>
      <c r="F12" s="29">
        <f aca="true" t="shared" si="2" ref="F12:F44">(E12/E11)-1</f>
        <v>0.040000000000000036</v>
      </c>
      <c r="G12" s="15">
        <v>74.9</v>
      </c>
      <c r="H12" s="29">
        <f aca="true" t="shared" si="3" ref="H12:J44">(G12/G11)-1</f>
        <v>0.05427622318563152</v>
      </c>
      <c r="I12" s="15">
        <f t="shared" si="0"/>
        <v>208.13131462115865</v>
      </c>
      <c r="J12" s="29">
        <f t="shared" si="3"/>
        <v>0.032977194045717306</v>
      </c>
    </row>
    <row r="13" spans="2:10" ht="12.75">
      <c r="B13" s="26">
        <v>76</v>
      </c>
      <c r="C13" s="15">
        <v>84.374</v>
      </c>
      <c r="D13" s="29">
        <f t="shared" si="1"/>
        <v>0.0736927834264407</v>
      </c>
      <c r="E13" s="15">
        <v>50.3</v>
      </c>
      <c r="F13" s="29">
        <f t="shared" si="2"/>
        <v>-0.07875457875457881</v>
      </c>
      <c r="G13" s="15">
        <v>80.4</v>
      </c>
      <c r="H13" s="29">
        <f t="shared" si="3"/>
        <v>0.07343124165554071</v>
      </c>
      <c r="I13" s="15">
        <f t="shared" si="0"/>
        <v>215.06893820467187</v>
      </c>
      <c r="J13" s="29">
        <f t="shared" si="3"/>
        <v>0.03333291578992381</v>
      </c>
    </row>
    <row r="14" spans="2:10" ht="12.75">
      <c r="B14" s="26">
        <v>77</v>
      </c>
      <c r="C14" s="15">
        <v>84.328</v>
      </c>
      <c r="D14" s="29">
        <f t="shared" si="1"/>
        <v>-0.0005451916467157369</v>
      </c>
      <c r="E14" s="15">
        <v>59</v>
      </c>
      <c r="F14" s="29">
        <f t="shared" si="2"/>
        <v>0.17296222664015914</v>
      </c>
      <c r="G14" s="15">
        <v>75.4</v>
      </c>
      <c r="H14" s="29">
        <f t="shared" si="3"/>
        <v>-0.062189054726368154</v>
      </c>
      <c r="I14" s="15">
        <f t="shared" si="0"/>
        <v>218.90041703499344</v>
      </c>
      <c r="J14" s="29">
        <f t="shared" si="3"/>
        <v>0.017815119478924002</v>
      </c>
    </row>
    <row r="15" spans="2:10" ht="12.75">
      <c r="B15" s="26">
        <v>78</v>
      </c>
      <c r="C15" s="15">
        <v>81.675</v>
      </c>
      <c r="D15" s="29">
        <f t="shared" si="1"/>
        <v>-0.031460487619770494</v>
      </c>
      <c r="E15" s="15">
        <v>64.7</v>
      </c>
      <c r="F15" s="29">
        <f t="shared" si="2"/>
        <v>0.09661016949152557</v>
      </c>
      <c r="G15" s="15">
        <v>66</v>
      </c>
      <c r="H15" s="29">
        <f t="shared" si="3"/>
        <v>-0.12466843501326264</v>
      </c>
      <c r="I15" s="15">
        <f t="shared" si="0"/>
        <v>212.44014968187176</v>
      </c>
      <c r="J15" s="29">
        <f t="shared" si="3"/>
        <v>-0.02951235744831382</v>
      </c>
    </row>
    <row r="16" spans="2:10" ht="12.75">
      <c r="B16" s="26">
        <v>79</v>
      </c>
      <c r="C16" s="15">
        <v>81.394</v>
      </c>
      <c r="D16" s="29">
        <f t="shared" si="1"/>
        <v>-0.003440465258646941</v>
      </c>
      <c r="E16" s="15">
        <v>71.4</v>
      </c>
      <c r="F16" s="29">
        <f t="shared" si="2"/>
        <v>0.10355486862442054</v>
      </c>
      <c r="G16" s="15">
        <v>71.4</v>
      </c>
      <c r="H16" s="29">
        <f t="shared" si="3"/>
        <v>0.08181818181818201</v>
      </c>
      <c r="I16" s="15">
        <f t="shared" si="0"/>
        <v>224.2941144033658</v>
      </c>
      <c r="J16" s="29">
        <f t="shared" si="3"/>
        <v>0.055799079125322226</v>
      </c>
    </row>
    <row r="17" spans="2:10" ht="12.75">
      <c r="B17" s="26">
        <v>80</v>
      </c>
      <c r="C17" s="15">
        <v>84.043</v>
      </c>
      <c r="D17" s="29">
        <f t="shared" si="1"/>
        <v>0.032545396466570065</v>
      </c>
      <c r="E17" s="15">
        <v>69.9</v>
      </c>
      <c r="F17" s="29">
        <f t="shared" si="2"/>
        <v>-0.021008403361344574</v>
      </c>
      <c r="G17" s="15">
        <v>80.8</v>
      </c>
      <c r="H17" s="29">
        <f t="shared" si="3"/>
        <v>0.13165266106442575</v>
      </c>
      <c r="I17" s="15">
        <f t="shared" si="0"/>
        <v>234.75453699310526</v>
      </c>
      <c r="J17" s="29">
        <f t="shared" si="3"/>
        <v>0.046637080146149756</v>
      </c>
    </row>
    <row r="18" spans="2:10" ht="12.75">
      <c r="B18" s="26">
        <v>81</v>
      </c>
      <c r="C18" s="15">
        <v>84.097</v>
      </c>
      <c r="D18" s="29">
        <f t="shared" si="1"/>
        <v>0.0006425282295965395</v>
      </c>
      <c r="E18" s="15">
        <v>67.5</v>
      </c>
      <c r="F18" s="29">
        <f t="shared" si="2"/>
        <v>-0.03433476394849788</v>
      </c>
      <c r="G18" s="15">
        <v>88.3</v>
      </c>
      <c r="H18" s="29">
        <f t="shared" si="3"/>
        <v>0.0928217821782178</v>
      </c>
      <c r="I18" s="15">
        <f t="shared" si="0"/>
        <v>239.8633077642811</v>
      </c>
      <c r="J18" s="29">
        <f t="shared" si="3"/>
        <v>0.021762181198337727</v>
      </c>
    </row>
    <row r="19" spans="2:10" ht="12.75">
      <c r="B19" s="26">
        <v>82</v>
      </c>
      <c r="C19" s="15">
        <v>81.857</v>
      </c>
      <c r="D19" s="29">
        <f t="shared" si="1"/>
        <v>-0.02663590853419262</v>
      </c>
      <c r="E19" s="15">
        <v>70.9</v>
      </c>
      <c r="F19" s="29">
        <f t="shared" si="2"/>
        <v>0.0503703703703704</v>
      </c>
      <c r="G19" s="15">
        <v>86.2</v>
      </c>
      <c r="H19" s="29">
        <f t="shared" si="3"/>
        <v>-0.023782559456398622</v>
      </c>
      <c r="I19" s="15">
        <f t="shared" si="0"/>
        <v>238.98073446183616</v>
      </c>
      <c r="J19" s="29">
        <f t="shared" si="3"/>
        <v>-0.0036794844141492256</v>
      </c>
    </row>
    <row r="20" spans="2:10" ht="12.75">
      <c r="B20" s="26">
        <v>83</v>
      </c>
      <c r="C20" s="15">
        <v>60.217</v>
      </c>
      <c r="D20" s="29">
        <f t="shared" si="1"/>
        <v>-0.26436346311250103</v>
      </c>
      <c r="E20" s="15">
        <v>63.8</v>
      </c>
      <c r="F20" s="29">
        <f t="shared" si="2"/>
        <v>-0.10014104372355437</v>
      </c>
      <c r="G20" s="15">
        <v>76.4</v>
      </c>
      <c r="H20" s="29">
        <f t="shared" si="3"/>
        <v>-0.11368909512761016</v>
      </c>
      <c r="I20" s="15">
        <f t="shared" si="0"/>
        <v>200.05249549316395</v>
      </c>
      <c r="J20" s="29">
        <f t="shared" si="3"/>
        <v>-0.1628927915730748</v>
      </c>
    </row>
    <row r="21" spans="2:10" ht="12.75">
      <c r="B21" s="26">
        <v>84</v>
      </c>
      <c r="C21" s="15">
        <v>80.617</v>
      </c>
      <c r="D21" s="29">
        <f t="shared" si="1"/>
        <v>0.3387747646013586</v>
      </c>
      <c r="E21" s="15">
        <v>67.8</v>
      </c>
      <c r="F21" s="29">
        <f t="shared" si="2"/>
        <v>0.06269592476489039</v>
      </c>
      <c r="G21" s="15">
        <v>79.2</v>
      </c>
      <c r="H21" s="29">
        <f t="shared" si="3"/>
        <v>0.036649214659685736</v>
      </c>
      <c r="I21" s="15">
        <f t="shared" si="0"/>
        <v>228.01847068936627</v>
      </c>
      <c r="J21" s="29">
        <f t="shared" si="3"/>
        <v>0.13979318342048863</v>
      </c>
    </row>
    <row r="22" spans="2:10" ht="12.75">
      <c r="B22" s="26">
        <v>85</v>
      </c>
      <c r="C22" s="15">
        <v>83.398</v>
      </c>
      <c r="D22" s="29">
        <f t="shared" si="1"/>
        <v>0.03449644615899872</v>
      </c>
      <c r="E22" s="15">
        <v>63.1</v>
      </c>
      <c r="F22" s="29">
        <f t="shared" si="2"/>
        <v>-0.06932153392330376</v>
      </c>
      <c r="G22" s="15">
        <v>75.5</v>
      </c>
      <c r="H22" s="29">
        <f t="shared" si="3"/>
        <v>-0.04671717171717171</v>
      </c>
      <c r="I22" s="15">
        <f t="shared" si="0"/>
        <v>221.9631749122357</v>
      </c>
      <c r="J22" s="29">
        <f t="shared" si="3"/>
        <v>-0.026556163449494408</v>
      </c>
    </row>
    <row r="23" spans="2:10" ht="12.75">
      <c r="B23" s="26">
        <v>86</v>
      </c>
      <c r="C23" s="15">
        <v>76.58</v>
      </c>
      <c r="D23" s="29">
        <f t="shared" si="1"/>
        <v>-0.08175256001342956</v>
      </c>
      <c r="E23" s="2">
        <v>60.4</v>
      </c>
      <c r="F23" s="29">
        <f t="shared" si="2"/>
        <v>-0.0427892234548336</v>
      </c>
      <c r="G23" s="15">
        <v>71.998</v>
      </c>
      <c r="H23" s="29">
        <f t="shared" si="3"/>
        <v>-0.046384105960264876</v>
      </c>
      <c r="I23" s="15">
        <f t="shared" si="0"/>
        <v>208.85345821653175</v>
      </c>
      <c r="J23" s="29">
        <f t="shared" si="3"/>
        <v>-0.05906257513611224</v>
      </c>
    </row>
    <row r="24" spans="2:10" ht="12.75">
      <c r="B24" s="26">
        <v>87</v>
      </c>
      <c r="C24" s="15">
        <v>66.2</v>
      </c>
      <c r="D24" s="29">
        <f t="shared" si="1"/>
        <v>-0.13554452859754496</v>
      </c>
      <c r="E24" s="2">
        <v>58.2</v>
      </c>
      <c r="F24" s="29">
        <f t="shared" si="2"/>
        <v>-0.03642384105960261</v>
      </c>
      <c r="G24" s="15">
        <v>65.829</v>
      </c>
      <c r="H24" s="29">
        <f t="shared" si="3"/>
        <v>-0.08568293563710117</v>
      </c>
      <c r="I24" s="15">
        <f t="shared" si="0"/>
        <v>190.05703163034286</v>
      </c>
      <c r="J24" s="29">
        <f t="shared" si="3"/>
        <v>-0.08999815826224633</v>
      </c>
    </row>
    <row r="25" spans="2:10" ht="12.75">
      <c r="B25" s="26">
        <v>88</v>
      </c>
      <c r="C25" s="15">
        <v>67.717</v>
      </c>
      <c r="D25" s="29">
        <f t="shared" si="1"/>
        <v>0.022915407854984915</v>
      </c>
      <c r="E25" s="2">
        <v>58.8</v>
      </c>
      <c r="F25" s="29">
        <f t="shared" si="2"/>
        <v>0.010309278350515427</v>
      </c>
      <c r="G25" s="15">
        <v>65.529</v>
      </c>
      <c r="H25" s="29">
        <f t="shared" si="3"/>
        <v>-0.004557261996992135</v>
      </c>
      <c r="I25" s="15">
        <f t="shared" si="0"/>
        <v>192.0792246862055</v>
      </c>
      <c r="J25" s="29">
        <f t="shared" si="3"/>
        <v>0.010639927597079213</v>
      </c>
    </row>
    <row r="26" spans="2:10" ht="12.75">
      <c r="B26" s="26">
        <v>89</v>
      </c>
      <c r="C26" s="15">
        <v>72.322</v>
      </c>
      <c r="D26" s="29">
        <f t="shared" si="1"/>
        <v>0.06800360323109422</v>
      </c>
      <c r="E26" s="2">
        <v>60.8</v>
      </c>
      <c r="F26" s="29">
        <f t="shared" si="2"/>
        <v>0.03401360544217691</v>
      </c>
      <c r="G26" s="15">
        <v>76.615</v>
      </c>
      <c r="H26" s="29">
        <f t="shared" si="3"/>
        <v>0.1691770056005737</v>
      </c>
      <c r="I26" s="15">
        <f t="shared" si="0"/>
        <v>209.83901720867328</v>
      </c>
      <c r="J26" s="29">
        <f t="shared" si="3"/>
        <v>0.09246076743323739</v>
      </c>
    </row>
    <row r="27" spans="2:10" ht="12.75">
      <c r="B27" s="26">
        <v>90</v>
      </c>
      <c r="C27" s="15">
        <v>74.166</v>
      </c>
      <c r="D27" s="29">
        <f t="shared" si="1"/>
        <v>0.025497082492187628</v>
      </c>
      <c r="E27" s="2">
        <v>57.8</v>
      </c>
      <c r="F27" s="29">
        <f t="shared" si="2"/>
        <v>-0.049342105263157854</v>
      </c>
      <c r="G27" s="15">
        <v>77.041</v>
      </c>
      <c r="H27" s="29">
        <f t="shared" si="3"/>
        <v>0.005560268876851904</v>
      </c>
      <c r="I27" s="15">
        <f t="shared" si="0"/>
        <v>208.98315497722902</v>
      </c>
      <c r="J27" s="29">
        <f t="shared" si="3"/>
        <v>-0.004078661074709222</v>
      </c>
    </row>
    <row r="28" spans="2:10" ht="12.75">
      <c r="B28" s="26">
        <v>91</v>
      </c>
      <c r="C28" s="15">
        <v>75.957</v>
      </c>
      <c r="D28" s="29">
        <f t="shared" si="1"/>
        <v>0.024148531672194773</v>
      </c>
      <c r="E28" s="15">
        <v>59.2</v>
      </c>
      <c r="F28" s="29">
        <f t="shared" si="2"/>
        <v>0.02422145328719738</v>
      </c>
      <c r="G28" s="15">
        <v>69.881</v>
      </c>
      <c r="H28" s="29">
        <f t="shared" si="3"/>
        <v>-0.09293752677145928</v>
      </c>
      <c r="I28" s="15">
        <f t="shared" si="0"/>
        <v>205.0863699849594</v>
      </c>
      <c r="J28" s="29">
        <f t="shared" si="3"/>
        <v>-0.018646407135992527</v>
      </c>
    </row>
    <row r="29" spans="2:10" ht="12.75">
      <c r="B29" s="26">
        <v>92</v>
      </c>
      <c r="C29" s="15">
        <v>79.311</v>
      </c>
      <c r="D29" s="29">
        <f t="shared" si="1"/>
        <v>0.04415656226549247</v>
      </c>
      <c r="E29" s="15">
        <v>59.18</v>
      </c>
      <c r="F29" s="29">
        <f t="shared" si="2"/>
        <v>-0.00033783783783791765</v>
      </c>
      <c r="G29" s="15">
        <v>72.219</v>
      </c>
      <c r="H29" s="29">
        <f t="shared" si="3"/>
        <v>0.03345687669037356</v>
      </c>
      <c r="I29" s="15">
        <f t="shared" si="0"/>
        <v>210.75381872442767</v>
      </c>
      <c r="J29" s="29">
        <f t="shared" si="3"/>
        <v>0.027634448549086477</v>
      </c>
    </row>
    <row r="30" spans="2:10" ht="12.75">
      <c r="B30" s="26">
        <v>93</v>
      </c>
      <c r="C30" s="15">
        <v>73.235</v>
      </c>
      <c r="D30" s="29">
        <f t="shared" si="1"/>
        <v>-0.07660980191902766</v>
      </c>
      <c r="E30" s="15">
        <v>60.085</v>
      </c>
      <c r="F30" s="29">
        <f t="shared" si="2"/>
        <v>0.015292328489354468</v>
      </c>
      <c r="G30" s="15">
        <v>72.168</v>
      </c>
      <c r="H30" s="29">
        <f t="shared" si="3"/>
        <v>-0.0007061853528848028</v>
      </c>
      <c r="I30" s="15">
        <f t="shared" si="0"/>
        <v>205.42668252657032</v>
      </c>
      <c r="J30" s="29">
        <f t="shared" si="3"/>
        <v>-0.025276582080929644</v>
      </c>
    </row>
    <row r="31" spans="2:10" ht="12.75">
      <c r="B31" s="26">
        <v>94</v>
      </c>
      <c r="C31" s="15">
        <v>79.175</v>
      </c>
      <c r="D31" s="29">
        <f t="shared" si="1"/>
        <v>0.08110875947292961</v>
      </c>
      <c r="E31" s="15">
        <v>61.62</v>
      </c>
      <c r="F31" s="29">
        <f t="shared" si="2"/>
        <v>0.025547141549471464</v>
      </c>
      <c r="G31" s="15">
        <v>70.349</v>
      </c>
      <c r="H31" s="29">
        <f t="shared" si="3"/>
        <v>-0.02520507704245656</v>
      </c>
      <c r="I31" s="15">
        <f t="shared" si="0"/>
        <v>211.2506559010224</v>
      </c>
      <c r="J31" s="29">
        <f t="shared" si="3"/>
        <v>0.028350617859482785</v>
      </c>
    </row>
    <row r="32" spans="2:10" ht="12.75">
      <c r="B32" s="26">
        <v>95</v>
      </c>
      <c r="C32" s="15">
        <v>71.245</v>
      </c>
      <c r="D32" s="29">
        <f t="shared" si="1"/>
        <v>-0.10015787811809274</v>
      </c>
      <c r="E32" s="15">
        <v>62.495</v>
      </c>
      <c r="F32" s="29">
        <f t="shared" si="2"/>
        <v>0.01419993508601114</v>
      </c>
      <c r="G32" s="15">
        <v>69.031</v>
      </c>
      <c r="H32" s="29">
        <f t="shared" si="3"/>
        <v>-0.018735163257473375</v>
      </c>
      <c r="I32" s="15">
        <f t="shared" si="0"/>
        <v>202.68504205696792</v>
      </c>
      <c r="J32" s="29">
        <f t="shared" si="3"/>
        <v>-0.040547158575771514</v>
      </c>
    </row>
    <row r="33" spans="2:10" ht="12.75">
      <c r="B33" s="26">
        <v>96</v>
      </c>
      <c r="C33" s="15">
        <v>79.2</v>
      </c>
      <c r="D33" s="29">
        <f t="shared" si="1"/>
        <v>0.11165695838304446</v>
      </c>
      <c r="E33" s="15">
        <v>64.195</v>
      </c>
      <c r="F33" s="29">
        <f t="shared" si="2"/>
        <v>0.02720217617409393</v>
      </c>
      <c r="G33" s="15">
        <v>75.105</v>
      </c>
      <c r="H33" s="29">
        <f t="shared" si="3"/>
        <v>0.08798945401341429</v>
      </c>
      <c r="I33" s="15">
        <f t="shared" si="0"/>
        <v>218.63885913455715</v>
      </c>
      <c r="J33" s="29">
        <f t="shared" si="3"/>
        <v>0.07871235546382915</v>
      </c>
    </row>
    <row r="34" spans="2:10" ht="12.75">
      <c r="B34" s="26">
        <v>97</v>
      </c>
      <c r="C34" s="15">
        <v>79.537</v>
      </c>
      <c r="D34" s="29">
        <f t="shared" si="1"/>
        <v>0.004255050505050484</v>
      </c>
      <c r="E34" s="15">
        <v>70.005</v>
      </c>
      <c r="F34" s="29">
        <f t="shared" si="2"/>
        <v>0.0905054910818599</v>
      </c>
      <c r="G34" s="15">
        <v>70.412</v>
      </c>
      <c r="H34" s="29">
        <f t="shared" si="3"/>
        <v>-0.06248585313893884</v>
      </c>
      <c r="I34" s="15">
        <f t="shared" si="0"/>
        <v>220.04876054158694</v>
      </c>
      <c r="J34" s="29">
        <f t="shared" si="3"/>
        <v>0.006448539900961059</v>
      </c>
    </row>
    <row r="35" spans="2:10" ht="12.75">
      <c r="B35" s="26">
        <v>98</v>
      </c>
      <c r="C35" s="15">
        <v>80.187</v>
      </c>
      <c r="D35" s="29">
        <f t="shared" si="1"/>
        <v>0.008172297169870557</v>
      </c>
      <c r="E35" s="15">
        <v>72.025</v>
      </c>
      <c r="F35" s="29">
        <f t="shared" si="2"/>
        <v>0.02885508177987295</v>
      </c>
      <c r="G35" s="15">
        <v>65.871</v>
      </c>
      <c r="H35" s="29">
        <f t="shared" si="3"/>
        <v>-0.06449184798045804</v>
      </c>
      <c r="I35" s="15">
        <f t="shared" si="0"/>
        <v>218.12002737894977</v>
      </c>
      <c r="J35" s="29">
        <f t="shared" si="3"/>
        <v>-0.00876502625095521</v>
      </c>
    </row>
    <row r="36" spans="2:10" ht="12.75">
      <c r="B36" s="26">
        <v>99</v>
      </c>
      <c r="C36" s="15">
        <v>77.4</v>
      </c>
      <c r="D36" s="29">
        <f t="shared" si="1"/>
        <v>-0.034756257248681144</v>
      </c>
      <c r="E36" s="15">
        <v>73.7</v>
      </c>
      <c r="F36" s="29">
        <f t="shared" si="2"/>
        <v>0.023255813953488413</v>
      </c>
      <c r="G36" s="15">
        <v>62.714000000000006</v>
      </c>
      <c r="H36" s="29">
        <f t="shared" si="3"/>
        <v>-0.04792700885063217</v>
      </c>
      <c r="I36" s="15">
        <f t="shared" si="0"/>
        <v>213.8024995567048</v>
      </c>
      <c r="J36" s="29">
        <f t="shared" si="3"/>
        <v>-0.01979427507930731</v>
      </c>
    </row>
    <row r="37" spans="2:10" ht="12.75">
      <c r="B37" s="30" t="s">
        <v>8</v>
      </c>
      <c r="C37" s="15">
        <v>79.551</v>
      </c>
      <c r="D37" s="29">
        <f t="shared" si="1"/>
        <v>0.027790697674418663</v>
      </c>
      <c r="E37" s="15">
        <v>74.3</v>
      </c>
      <c r="F37" s="29">
        <f t="shared" si="2"/>
        <v>0.008141112618724522</v>
      </c>
      <c r="G37" s="15">
        <v>62.629</v>
      </c>
      <c r="H37" s="29">
        <f t="shared" si="3"/>
        <v>-0.0013553592499283562</v>
      </c>
      <c r="I37" s="15">
        <f t="shared" si="0"/>
        <v>216.51593181029313</v>
      </c>
      <c r="J37" s="29">
        <f t="shared" si="3"/>
        <v>0.012691302764066492</v>
      </c>
    </row>
    <row r="38" spans="2:10" ht="12.75">
      <c r="B38" s="30" t="s">
        <v>9</v>
      </c>
      <c r="C38" s="15">
        <v>75.8</v>
      </c>
      <c r="D38" s="29">
        <f t="shared" si="1"/>
        <v>-0.04715214139357149</v>
      </c>
      <c r="E38" s="15">
        <v>74.1</v>
      </c>
      <c r="F38" s="29">
        <f t="shared" si="2"/>
        <v>-0.0026917900403768957</v>
      </c>
      <c r="G38" s="15">
        <v>59.6</v>
      </c>
      <c r="H38" s="29">
        <f t="shared" si="3"/>
        <v>-0.04836417634003409</v>
      </c>
      <c r="I38" s="15">
        <f t="shared" si="0"/>
        <v>209.45015606856603</v>
      </c>
      <c r="J38" s="29">
        <f t="shared" si="3"/>
        <v>-0.03263397608965779</v>
      </c>
    </row>
    <row r="39" spans="2:10" ht="12.75">
      <c r="B39" s="30" t="s">
        <v>11</v>
      </c>
      <c r="C39" s="15">
        <v>78.9</v>
      </c>
      <c r="D39" s="29">
        <f t="shared" si="1"/>
        <v>0.04089709762533</v>
      </c>
      <c r="E39" s="15">
        <v>74</v>
      </c>
      <c r="F39" s="29">
        <f t="shared" si="2"/>
        <v>-0.0013495276653170407</v>
      </c>
      <c r="G39" s="15">
        <v>60.3</v>
      </c>
      <c r="H39" s="29">
        <f t="shared" si="3"/>
        <v>0.011744966442952975</v>
      </c>
      <c r="I39" s="15">
        <f t="shared" si="0"/>
        <v>213.23954756996</v>
      </c>
      <c r="J39" s="29">
        <f t="shared" si="3"/>
        <v>0.01809209204004336</v>
      </c>
    </row>
    <row r="40" spans="2:10" ht="12.75">
      <c r="B40" s="30" t="s">
        <v>12</v>
      </c>
      <c r="C40" s="15">
        <v>78.6</v>
      </c>
      <c r="D40" s="29">
        <f t="shared" si="1"/>
        <v>-0.0038022813688214363</v>
      </c>
      <c r="E40" s="15">
        <f>'Annual Sheet'!D33</f>
        <v>73.4</v>
      </c>
      <c r="F40" s="29">
        <f t="shared" si="2"/>
        <v>-0.008108108108108025</v>
      </c>
      <c r="G40" s="15">
        <v>62.1</v>
      </c>
      <c r="H40" s="29">
        <f t="shared" si="3"/>
        <v>0.029850746268656803</v>
      </c>
      <c r="I40" s="15">
        <f t="shared" si="0"/>
        <v>214.08808961052307</v>
      </c>
      <c r="J40" s="29">
        <f t="shared" si="3"/>
        <v>0.00397929019374188</v>
      </c>
    </row>
    <row r="41" spans="2:10" ht="12.75">
      <c r="B41" s="30" t="s">
        <v>105</v>
      </c>
      <c r="C41" s="15">
        <v>80.9</v>
      </c>
      <c r="D41" s="29">
        <f t="shared" si="1"/>
        <v>0.029262086513994978</v>
      </c>
      <c r="E41" s="15">
        <f>'Annual Sheet'!D34</f>
        <v>75.2</v>
      </c>
      <c r="F41" s="29">
        <f t="shared" si="2"/>
        <v>0.02452316076294281</v>
      </c>
      <c r="G41" s="15">
        <v>59.7</v>
      </c>
      <c r="H41" s="29">
        <f t="shared" si="3"/>
        <v>-0.03864734299516903</v>
      </c>
      <c r="I41" s="15">
        <f t="shared" si="0"/>
        <v>215.85378524727696</v>
      </c>
      <c r="J41" s="29">
        <f t="shared" si="3"/>
        <v>0.008247519233629985</v>
      </c>
    </row>
    <row r="42" spans="2:10" ht="12.75">
      <c r="B42" s="30" t="s">
        <v>108</v>
      </c>
      <c r="C42" s="15">
        <v>81.8</v>
      </c>
      <c r="D42" s="29">
        <f t="shared" si="1"/>
        <v>0.011124845488257096</v>
      </c>
      <c r="E42" s="15">
        <f>'Annual Sheet'!D35</f>
        <v>72</v>
      </c>
      <c r="F42" s="29">
        <f t="shared" si="2"/>
        <v>-0.042553191489361764</v>
      </c>
      <c r="G42" s="15">
        <v>57.2</v>
      </c>
      <c r="H42" s="29">
        <f t="shared" si="3"/>
        <v>-0.041876046901172526</v>
      </c>
      <c r="I42" s="15">
        <f t="shared" si="0"/>
        <v>210.96857165399888</v>
      </c>
      <c r="J42" s="29">
        <f t="shared" si="3"/>
        <v>-0.022632049689013778</v>
      </c>
    </row>
    <row r="43" spans="2:10" ht="12.75">
      <c r="B43" s="30" t="s">
        <v>113</v>
      </c>
      <c r="C43" s="15">
        <v>78.327</v>
      </c>
      <c r="D43" s="29">
        <f t="shared" si="1"/>
        <v>-0.04245721271393643</v>
      </c>
      <c r="E43" s="15">
        <f>'Annual Sheet'!D36</f>
        <v>75.5</v>
      </c>
      <c r="F43" s="29">
        <f t="shared" si="2"/>
        <v>0.04861111111111116</v>
      </c>
      <c r="G43" s="15">
        <v>57.3</v>
      </c>
      <c r="H43" s="29">
        <f t="shared" si="3"/>
        <v>0.0017482517482516613</v>
      </c>
      <c r="I43" s="15">
        <f t="shared" si="0"/>
        <v>211.13315389839715</v>
      </c>
      <c r="J43" s="29">
        <f t="shared" si="3"/>
        <v>0.0007801268364664438</v>
      </c>
    </row>
    <row r="44" spans="2:10" ht="12.75">
      <c r="B44" s="30" t="s">
        <v>115</v>
      </c>
      <c r="C44" s="15">
        <v>93.6</v>
      </c>
      <c r="D44" s="29">
        <f t="shared" si="1"/>
        <v>0.1949902332529012</v>
      </c>
      <c r="E44" s="15">
        <f>'Annual Sheet'!D37</f>
        <v>64.7</v>
      </c>
      <c r="F44" s="29">
        <f t="shared" si="2"/>
        <v>-0.14304635761589402</v>
      </c>
      <c r="G44" s="15">
        <v>60.4</v>
      </c>
      <c r="H44" s="29">
        <f t="shared" si="3"/>
        <v>0.054101221640488584</v>
      </c>
      <c r="I44" s="15">
        <f t="shared" si="0"/>
        <v>218.751943875637</v>
      </c>
      <c r="J44" s="29">
        <f t="shared" si="3"/>
        <v>0.03608523738013325</v>
      </c>
    </row>
    <row r="45" spans="2:10" ht="12.75">
      <c r="B45" s="30" t="s">
        <v>117</v>
      </c>
      <c r="C45" s="15">
        <v>86</v>
      </c>
      <c r="D45" s="29">
        <f aca="true" t="shared" si="4" ref="D45:D50">(C45/C44)-1</f>
        <v>-0.08119658119658113</v>
      </c>
      <c r="E45" s="15">
        <f>'Annual Sheet'!D38</f>
        <v>75.7</v>
      </c>
      <c r="F45" s="29">
        <f aca="true" t="shared" si="5" ref="F45:F50">(E45/E44)-1</f>
        <v>0.1700154559505409</v>
      </c>
      <c r="G45" s="15">
        <v>63.2</v>
      </c>
      <c r="H45" s="29">
        <f aca="true" t="shared" si="6" ref="H45:H50">(G45/G44)-1</f>
        <v>0.04635761589403975</v>
      </c>
      <c r="I45" s="15">
        <f aca="true" t="shared" si="7" ref="I45:I50">SUM(C45:G45)</f>
        <v>224.98881887475397</v>
      </c>
      <c r="J45" s="29">
        <f aca="true" t="shared" si="8" ref="J45:J50">(I45/I44)-1</f>
        <v>0.028511175208859818</v>
      </c>
    </row>
    <row r="46" spans="2:10" ht="12.75">
      <c r="B46" s="30" t="s">
        <v>123</v>
      </c>
      <c r="C46" s="15">
        <v>86.4</v>
      </c>
      <c r="D46" s="29">
        <f t="shared" si="4"/>
        <v>0.0046511627906977715</v>
      </c>
      <c r="E46" s="15">
        <f>'Annual Sheet'!D39</f>
        <v>77.5</v>
      </c>
      <c r="F46" s="29">
        <f t="shared" si="5"/>
        <v>0.023778071334213946</v>
      </c>
      <c r="G46" s="15">
        <v>59.2</v>
      </c>
      <c r="H46" s="29">
        <f t="shared" si="6"/>
        <v>-0.06329113924050633</v>
      </c>
      <c r="I46" s="15">
        <f t="shared" si="7"/>
        <v>223.1284292341249</v>
      </c>
      <c r="J46" s="29">
        <f t="shared" si="8"/>
        <v>-0.00826880931209617</v>
      </c>
    </row>
    <row r="47" spans="2:10" ht="12.75">
      <c r="B47" s="30">
        <v>10</v>
      </c>
      <c r="C47" s="15">
        <v>88.2</v>
      </c>
      <c r="D47" s="29">
        <f t="shared" si="4"/>
        <v>0.02083333333333326</v>
      </c>
      <c r="E47" s="15">
        <f>'Annual Sheet'!D40</f>
        <v>77.4</v>
      </c>
      <c r="F47" s="29">
        <f t="shared" si="5"/>
        <v>-0.001290322580645098</v>
      </c>
      <c r="G47" s="15">
        <v>53.6</v>
      </c>
      <c r="H47" s="29">
        <f t="shared" si="6"/>
        <v>-0.09459459459459463</v>
      </c>
      <c r="I47" s="15">
        <f t="shared" si="7"/>
        <v>219.2195430107527</v>
      </c>
      <c r="J47" s="29">
        <f t="shared" si="8"/>
        <v>-0.01751854856321633</v>
      </c>
    </row>
    <row r="48" spans="2:10" ht="12.75">
      <c r="B48" s="30">
        <v>11</v>
      </c>
      <c r="C48" s="15">
        <f>'[1]Annual Raw Data'!$AO$8</f>
        <v>91.9</v>
      </c>
      <c r="D48" s="29">
        <f t="shared" si="4"/>
        <v>0.04195011337868482</v>
      </c>
      <c r="E48" s="15">
        <f>'Annual Sheet'!D41</f>
        <v>75</v>
      </c>
      <c r="F48" s="29">
        <f t="shared" si="5"/>
        <v>-0.03100775193798455</v>
      </c>
      <c r="G48" s="15">
        <f>'[2]Wheat Annual Balance Sheet'!$AO$8</f>
        <v>54.4</v>
      </c>
      <c r="H48" s="29">
        <f t="shared" si="6"/>
        <v>0.014925373134328401</v>
      </c>
      <c r="I48" s="15">
        <f t="shared" si="7"/>
        <v>221.31094236144074</v>
      </c>
      <c r="J48" s="29">
        <f t="shared" si="8"/>
        <v>0.009540204864789237</v>
      </c>
    </row>
    <row r="49" spans="2:10" ht="12.75">
      <c r="B49" s="30">
        <v>12</v>
      </c>
      <c r="C49" s="15">
        <f>'[1]Annual Raw Data'!$AP$8</f>
        <v>97.3</v>
      </c>
      <c r="D49" s="29">
        <f t="shared" si="4"/>
        <v>0.05875952121871597</v>
      </c>
      <c r="E49" s="15">
        <f>'Annual Sheet'!D42</f>
        <v>77.2</v>
      </c>
      <c r="F49" s="29">
        <f t="shared" si="5"/>
        <v>0.029333333333333433</v>
      </c>
      <c r="G49" s="15">
        <f>'[2]Wheat Annual Balance Sheet'!$AP$8</f>
        <v>55.3</v>
      </c>
      <c r="H49" s="29">
        <f t="shared" si="6"/>
        <v>0.016544117647058876</v>
      </c>
      <c r="I49" s="15">
        <f t="shared" si="7"/>
        <v>229.88809285455204</v>
      </c>
      <c r="J49" s="29">
        <f t="shared" si="8"/>
        <v>0.03875610668677765</v>
      </c>
    </row>
    <row r="50" spans="2:10" ht="12.75">
      <c r="B50" s="30">
        <v>13</v>
      </c>
      <c r="C50" s="15">
        <f>'[1]Annual Raw Data'!$AQ$8</f>
        <v>95.4</v>
      </c>
      <c r="D50" s="29">
        <f t="shared" si="4"/>
        <v>-0.019527235354573347</v>
      </c>
      <c r="E50" s="15">
        <f>'Annual Sheet'!D43</f>
        <v>76.8</v>
      </c>
      <c r="F50" s="29">
        <f t="shared" si="5"/>
        <v>-0.005181347150259086</v>
      </c>
      <c r="G50" s="15">
        <f>'[2]Wheat Annual Balance Sheet'!$AQ$8</f>
        <v>56.2</v>
      </c>
      <c r="H50" s="29">
        <f t="shared" si="6"/>
        <v>0.01627486437613035</v>
      </c>
      <c r="I50" s="15">
        <f t="shared" si="7"/>
        <v>228.3752914174952</v>
      </c>
      <c r="J50" s="29">
        <f t="shared" si="8"/>
        <v>-0.006580599361507566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D84"/>
  <sheetViews>
    <sheetView tabSelected="1" zoomScalePageLayoutView="0" workbookViewId="0" topLeftCell="A1">
      <pane xSplit="2" ySplit="6" topLeftCell="AR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V4" sqref="AV4"/>
    </sheetView>
  </sheetViews>
  <sheetFormatPr defaultColWidth="9.21484375" defaultRowHeight="15"/>
  <cols>
    <col min="1" max="1" width="3.77734375" style="2" customWidth="1"/>
    <col min="2" max="2" width="32.88671875" style="5" customWidth="1"/>
    <col min="3" max="50" width="9.21484375" style="5" customWidth="1"/>
    <col min="51" max="51" width="4.77734375" style="5" customWidth="1"/>
    <col min="52" max="16384" width="9.21484375" style="2" customWidth="1"/>
  </cols>
  <sheetData>
    <row r="1" spans="2:4" ht="12.75">
      <c r="B1" s="77" t="s">
        <v>150</v>
      </c>
      <c r="C1" s="3"/>
      <c r="D1" s="4"/>
    </row>
    <row r="2" ht="12.75">
      <c r="B2" s="129" t="s">
        <v>151</v>
      </c>
    </row>
    <row r="3" spans="2:50" ht="12.75">
      <c r="B3" s="128" t="str">
        <f>B2&amp;" "&amp;"&amp; K-State Ag. Econ. Dept."</f>
        <v>Source:  USDA WASDE Report 8.10.18 &amp; K-State Ag. Econ. Dept.</v>
      </c>
      <c r="AL3" s="6"/>
      <c r="AM3" s="6"/>
      <c r="AN3" s="6"/>
      <c r="AO3" s="6"/>
      <c r="AP3" s="132"/>
      <c r="AQ3" s="132"/>
      <c r="AR3" s="132"/>
      <c r="AS3" s="132"/>
      <c r="AT3" s="132"/>
      <c r="AU3" s="132"/>
      <c r="AV3" s="83"/>
      <c r="AW3" s="83" t="s">
        <v>128</v>
      </c>
      <c r="AX3" s="83"/>
    </row>
    <row r="4" spans="3:56" ht="12.75">
      <c r="C4" s="7" t="s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10</v>
      </c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L4" s="6"/>
      <c r="AM4" s="6"/>
      <c r="AN4" s="6"/>
      <c r="AO4" s="6"/>
      <c r="AP4" s="133"/>
      <c r="AQ4" s="133"/>
      <c r="AR4" s="133"/>
      <c r="AS4" s="133"/>
      <c r="AT4" s="133"/>
      <c r="AU4" s="133"/>
      <c r="AV4" s="84" t="s">
        <v>119</v>
      </c>
      <c r="AW4" s="85" t="s">
        <v>110</v>
      </c>
      <c r="AX4" s="85" t="s">
        <v>111</v>
      </c>
      <c r="BB4" s="75" t="s">
        <v>129</v>
      </c>
      <c r="BC4" s="26">
        <f>COUNT(C8:AS8)</f>
        <v>43</v>
      </c>
      <c r="BD4" s="26">
        <f>COUNT(AJ8:AS8)</f>
        <v>10</v>
      </c>
    </row>
    <row r="5" spans="3:50" ht="12.75">
      <c r="C5" s="6">
        <v>73</v>
      </c>
      <c r="D5" s="6">
        <v>74</v>
      </c>
      <c r="E5" s="6">
        <v>75</v>
      </c>
      <c r="F5" s="6">
        <v>76</v>
      </c>
      <c r="G5" s="6">
        <v>77</v>
      </c>
      <c r="H5" s="6">
        <v>78</v>
      </c>
      <c r="I5" s="6">
        <v>79</v>
      </c>
      <c r="J5" s="6">
        <v>80</v>
      </c>
      <c r="K5" s="6">
        <v>81</v>
      </c>
      <c r="L5" s="6">
        <v>82</v>
      </c>
      <c r="M5" s="6">
        <v>83</v>
      </c>
      <c r="N5" s="6">
        <v>84</v>
      </c>
      <c r="O5" s="6">
        <v>85</v>
      </c>
      <c r="P5" s="6">
        <v>86</v>
      </c>
      <c r="Q5" s="6">
        <v>87</v>
      </c>
      <c r="R5" s="6">
        <v>88</v>
      </c>
      <c r="S5" s="6">
        <v>89</v>
      </c>
      <c r="T5" s="6">
        <v>90</v>
      </c>
      <c r="U5" s="6">
        <v>91</v>
      </c>
      <c r="V5" s="6">
        <v>92</v>
      </c>
      <c r="W5" s="6">
        <v>93</v>
      </c>
      <c r="X5" s="6">
        <v>94</v>
      </c>
      <c r="Y5" s="6">
        <v>95</v>
      </c>
      <c r="Z5" s="6">
        <v>96</v>
      </c>
      <c r="AA5" s="6">
        <v>97</v>
      </c>
      <c r="AB5" s="6">
        <v>98</v>
      </c>
      <c r="AC5" s="6">
        <v>99</v>
      </c>
      <c r="AD5" s="126" t="s">
        <v>8</v>
      </c>
      <c r="AE5" s="126" t="s">
        <v>9</v>
      </c>
      <c r="AF5" s="126" t="s">
        <v>11</v>
      </c>
      <c r="AG5" s="126" t="s">
        <v>12</v>
      </c>
      <c r="AH5" s="126" t="s">
        <v>105</v>
      </c>
      <c r="AI5" s="127" t="s">
        <v>108</v>
      </c>
      <c r="AJ5" s="127" t="s">
        <v>113</v>
      </c>
      <c r="AK5" s="127" t="s">
        <v>115</v>
      </c>
      <c r="AL5" s="127" t="s">
        <v>117</v>
      </c>
      <c r="AM5" s="127" t="s">
        <v>123</v>
      </c>
      <c r="AN5" s="127">
        <v>10</v>
      </c>
      <c r="AO5" s="127">
        <v>11</v>
      </c>
      <c r="AP5" s="127">
        <v>12</v>
      </c>
      <c r="AQ5" s="127">
        <v>13</v>
      </c>
      <c r="AR5" s="127">
        <v>14</v>
      </c>
      <c r="AS5" s="127">
        <v>15</v>
      </c>
      <c r="AT5" s="127">
        <v>16</v>
      </c>
      <c r="AU5" s="127">
        <v>17</v>
      </c>
      <c r="AV5" s="135">
        <v>18</v>
      </c>
      <c r="AW5" s="135">
        <v>18</v>
      </c>
      <c r="AX5" s="135">
        <v>18</v>
      </c>
    </row>
    <row r="6" spans="2:56" ht="13.5" thickBot="1">
      <c r="B6" s="9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0" t="s">
        <v>23</v>
      </c>
      <c r="M6" s="10" t="s">
        <v>24</v>
      </c>
      <c r="N6" s="10" t="s">
        <v>25</v>
      </c>
      <c r="O6" s="10" t="s">
        <v>26</v>
      </c>
      <c r="P6" s="10" t="s">
        <v>27</v>
      </c>
      <c r="Q6" s="10" t="s">
        <v>28</v>
      </c>
      <c r="R6" s="10" t="s">
        <v>29</v>
      </c>
      <c r="S6" s="10" t="s">
        <v>30</v>
      </c>
      <c r="T6" s="10" t="s">
        <v>31</v>
      </c>
      <c r="U6" s="10" t="s">
        <v>32</v>
      </c>
      <c r="V6" s="10" t="s">
        <v>33</v>
      </c>
      <c r="W6" s="10" t="s">
        <v>34</v>
      </c>
      <c r="X6" s="10" t="s">
        <v>35</v>
      </c>
      <c r="Y6" s="10" t="s">
        <v>36</v>
      </c>
      <c r="Z6" s="10" t="s">
        <v>37</v>
      </c>
      <c r="AA6" s="10" t="s">
        <v>38</v>
      </c>
      <c r="AB6" s="10" t="s">
        <v>39</v>
      </c>
      <c r="AC6" s="10" t="s">
        <v>40</v>
      </c>
      <c r="AD6" s="11" t="s">
        <v>41</v>
      </c>
      <c r="AE6" s="11" t="s">
        <v>42</v>
      </c>
      <c r="AF6" s="11" t="s">
        <v>43</v>
      </c>
      <c r="AG6" s="11" t="s">
        <v>44</v>
      </c>
      <c r="AH6" s="11" t="s">
        <v>106</v>
      </c>
      <c r="AI6" s="12" t="s">
        <v>109</v>
      </c>
      <c r="AJ6" s="12" t="s">
        <v>114</v>
      </c>
      <c r="AK6" s="12" t="s">
        <v>116</v>
      </c>
      <c r="AL6" s="12" t="s">
        <v>118</v>
      </c>
      <c r="AM6" s="12" t="s">
        <v>124</v>
      </c>
      <c r="AN6" s="12" t="s">
        <v>125</v>
      </c>
      <c r="AO6" s="12" t="s">
        <v>141</v>
      </c>
      <c r="AP6" s="12" t="s">
        <v>142</v>
      </c>
      <c r="AQ6" s="12" t="s">
        <v>144</v>
      </c>
      <c r="AR6" s="12" t="s">
        <v>145</v>
      </c>
      <c r="AS6" s="12" t="s">
        <v>146</v>
      </c>
      <c r="AT6" s="12" t="s">
        <v>147</v>
      </c>
      <c r="AU6" s="146" t="s">
        <v>148</v>
      </c>
      <c r="AV6" s="145" t="s">
        <v>149</v>
      </c>
      <c r="AW6" s="145" t="s">
        <v>149</v>
      </c>
      <c r="AX6" s="145" t="s">
        <v>149</v>
      </c>
      <c r="AZ6" s="2" t="s">
        <v>133</v>
      </c>
      <c r="BA6" s="26" t="s">
        <v>131</v>
      </c>
      <c r="BB6" s="26" t="s">
        <v>132</v>
      </c>
      <c r="BC6" s="26" t="s">
        <v>130</v>
      </c>
      <c r="BD6" s="26" t="s">
        <v>130</v>
      </c>
    </row>
    <row r="7" spans="2:52" ht="12.75">
      <c r="B7" s="5" t="s">
        <v>134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36"/>
      <c r="AW7" s="86"/>
      <c r="AX7" s="86"/>
      <c r="AZ7" s="78"/>
    </row>
    <row r="8" spans="2:56" ht="12.75">
      <c r="B8" s="5" t="s">
        <v>0</v>
      </c>
      <c r="C8" s="90">
        <v>56.5</v>
      </c>
      <c r="D8" s="90">
        <v>52.5</v>
      </c>
      <c r="E8" s="90">
        <v>54.6</v>
      </c>
      <c r="F8" s="90">
        <v>50.3</v>
      </c>
      <c r="G8" s="90">
        <v>59</v>
      </c>
      <c r="H8" s="90">
        <v>64.7</v>
      </c>
      <c r="I8" s="90">
        <v>71.4</v>
      </c>
      <c r="J8" s="90">
        <v>69.9</v>
      </c>
      <c r="K8" s="90">
        <v>67.5</v>
      </c>
      <c r="L8" s="90">
        <v>70.9</v>
      </c>
      <c r="M8" s="90">
        <v>63.8</v>
      </c>
      <c r="N8" s="90">
        <v>67.8</v>
      </c>
      <c r="O8" s="90">
        <v>63.1</v>
      </c>
      <c r="P8" s="90">
        <v>60.4</v>
      </c>
      <c r="Q8" s="90">
        <v>58.2</v>
      </c>
      <c r="R8" s="90">
        <v>58.8</v>
      </c>
      <c r="S8" s="90">
        <v>60.8</v>
      </c>
      <c r="T8" s="90">
        <v>57.8</v>
      </c>
      <c r="U8" s="90">
        <v>59.2</v>
      </c>
      <c r="V8" s="90">
        <v>59.18</v>
      </c>
      <c r="W8" s="90">
        <v>60.085</v>
      </c>
      <c r="X8" s="90">
        <v>61.62</v>
      </c>
      <c r="Y8" s="90">
        <v>62.495</v>
      </c>
      <c r="Z8" s="90">
        <v>64.195</v>
      </c>
      <c r="AA8" s="91">
        <v>70.005</v>
      </c>
      <c r="AB8" s="91">
        <v>72.025</v>
      </c>
      <c r="AC8" s="92">
        <v>73.7</v>
      </c>
      <c r="AD8" s="90">
        <v>74.3</v>
      </c>
      <c r="AE8" s="92">
        <v>74.1</v>
      </c>
      <c r="AF8" s="92">
        <v>74</v>
      </c>
      <c r="AG8" s="92">
        <v>73.4</v>
      </c>
      <c r="AH8" s="93">
        <v>75.2</v>
      </c>
      <c r="AI8" s="93">
        <v>72</v>
      </c>
      <c r="AJ8" s="93">
        <v>75.5</v>
      </c>
      <c r="AK8" s="80">
        <v>64.7</v>
      </c>
      <c r="AL8" s="80">
        <v>75.7</v>
      </c>
      <c r="AM8" s="80">
        <v>77.5</v>
      </c>
      <c r="AN8" s="80">
        <v>77.4</v>
      </c>
      <c r="AO8" s="80">
        <v>75</v>
      </c>
      <c r="AP8" s="80">
        <v>77.2</v>
      </c>
      <c r="AQ8" s="80">
        <v>76.8</v>
      </c>
      <c r="AR8" s="80">
        <v>83.3</v>
      </c>
      <c r="AS8" s="80">
        <v>82.7</v>
      </c>
      <c r="AT8" s="80">
        <v>83.4</v>
      </c>
      <c r="AU8" s="80">
        <v>90.1</v>
      </c>
      <c r="AV8" s="137">
        <v>89.6</v>
      </c>
      <c r="AW8" s="87">
        <f>AV8</f>
        <v>89.6</v>
      </c>
      <c r="AX8" s="87">
        <f>AW8</f>
        <v>89.6</v>
      </c>
      <c r="AZ8" s="79"/>
      <c r="BA8" s="18">
        <f aca="true" t="shared" si="0" ref="BA8:BA15">MIN(C8:AT8)</f>
        <v>50.3</v>
      </c>
      <c r="BB8" s="18">
        <f aca="true" t="shared" si="1" ref="BB8:BB15">MAX(C8:AT8)</f>
        <v>83.4</v>
      </c>
      <c r="BC8" s="76">
        <f aca="true" t="shared" si="2" ref="BC8:BC15">RANK(AT8,C8:AT8,0)</f>
        <v>1</v>
      </c>
      <c r="BD8" s="76">
        <f aca="true" t="shared" si="3" ref="BD8:BD15">RANK(AT8,AH8:AT8,0)</f>
        <v>1</v>
      </c>
    </row>
    <row r="9" spans="2:56" ht="12.75">
      <c r="B9" s="5" t="s">
        <v>45</v>
      </c>
      <c r="C9" s="90">
        <v>55.7</v>
      </c>
      <c r="D9" s="90">
        <v>51.3</v>
      </c>
      <c r="E9" s="90">
        <v>53.6</v>
      </c>
      <c r="F9" s="90">
        <v>49.4</v>
      </c>
      <c r="G9" s="90">
        <v>57.8</v>
      </c>
      <c r="H9" s="90">
        <v>63.7</v>
      </c>
      <c r="I9" s="90">
        <v>70.3</v>
      </c>
      <c r="J9" s="90">
        <v>67.8</v>
      </c>
      <c r="K9" s="90">
        <v>66.2</v>
      </c>
      <c r="L9" s="90">
        <v>69.4</v>
      </c>
      <c r="M9" s="90">
        <v>62.5</v>
      </c>
      <c r="N9" s="90">
        <v>66.1</v>
      </c>
      <c r="O9" s="90">
        <v>61.6</v>
      </c>
      <c r="P9" s="90">
        <v>58.3</v>
      </c>
      <c r="Q9" s="90">
        <v>52.2</v>
      </c>
      <c r="R9" s="90">
        <v>57.2</v>
      </c>
      <c r="S9" s="90">
        <v>59.5</v>
      </c>
      <c r="T9" s="90">
        <v>56.5</v>
      </c>
      <c r="U9" s="90">
        <v>58</v>
      </c>
      <c r="V9" s="90">
        <v>58.233</v>
      </c>
      <c r="W9" s="90">
        <v>57.307</v>
      </c>
      <c r="X9" s="90">
        <v>60.809</v>
      </c>
      <c r="Y9" s="90">
        <v>61.544</v>
      </c>
      <c r="Z9" s="90">
        <v>63.349</v>
      </c>
      <c r="AA9" s="91">
        <v>69.11</v>
      </c>
      <c r="AB9" s="91">
        <v>70.441</v>
      </c>
      <c r="AC9" s="92">
        <v>72.4</v>
      </c>
      <c r="AD9" s="90">
        <v>72.4</v>
      </c>
      <c r="AE9" s="92">
        <v>73</v>
      </c>
      <c r="AF9" s="92">
        <v>72.5</v>
      </c>
      <c r="AG9" s="92">
        <v>72.3</v>
      </c>
      <c r="AH9" s="93">
        <v>74</v>
      </c>
      <c r="AI9" s="93">
        <v>71.3</v>
      </c>
      <c r="AJ9" s="93">
        <v>74.6</v>
      </c>
      <c r="AK9" s="80">
        <v>64.12</v>
      </c>
      <c r="AL9" s="80">
        <v>74.7</v>
      </c>
      <c r="AM9" s="80">
        <v>76.4</v>
      </c>
      <c r="AN9" s="80">
        <v>76.6</v>
      </c>
      <c r="AO9" s="80">
        <v>73.82</v>
      </c>
      <c r="AP9" s="80">
        <v>76.06</v>
      </c>
      <c r="AQ9" s="80">
        <v>76.31</v>
      </c>
      <c r="AR9" s="80">
        <v>82.63</v>
      </c>
      <c r="AS9" s="80">
        <v>81.7</v>
      </c>
      <c r="AT9" s="80">
        <v>82.67</v>
      </c>
      <c r="AU9" s="80">
        <v>89.5</v>
      </c>
      <c r="AV9" s="137">
        <v>88.9</v>
      </c>
      <c r="AW9" s="87">
        <f>AV9</f>
        <v>88.9</v>
      </c>
      <c r="AX9" s="87">
        <f>AW9</f>
        <v>88.9</v>
      </c>
      <c r="AZ9" s="79"/>
      <c r="BA9" s="18">
        <f t="shared" si="0"/>
        <v>49.4</v>
      </c>
      <c r="BB9" s="18">
        <f t="shared" si="1"/>
        <v>82.67</v>
      </c>
      <c r="BC9" s="76">
        <f t="shared" si="2"/>
        <v>1</v>
      </c>
      <c r="BD9" s="76">
        <f t="shared" si="3"/>
        <v>1</v>
      </c>
    </row>
    <row r="10" spans="2:56" ht="12.75">
      <c r="B10" s="5" t="s">
        <v>46</v>
      </c>
      <c r="C10" s="16">
        <f aca="true" t="shared" si="4" ref="C10:AL10">C12/C9</f>
        <v>27.79174147217235</v>
      </c>
      <c r="D10" s="16">
        <f t="shared" si="4"/>
        <v>23.703703703703706</v>
      </c>
      <c r="E10" s="16">
        <f t="shared" si="4"/>
        <v>28.899253731343283</v>
      </c>
      <c r="F10" s="16">
        <f t="shared" si="4"/>
        <v>26.093117408906885</v>
      </c>
      <c r="G10" s="16">
        <f t="shared" si="4"/>
        <v>30.570934256055367</v>
      </c>
      <c r="H10" s="16">
        <f t="shared" si="4"/>
        <v>29.34065934065934</v>
      </c>
      <c r="I10" s="16">
        <f t="shared" si="4"/>
        <v>32.16216216216216</v>
      </c>
      <c r="J10" s="16">
        <f t="shared" si="4"/>
        <v>26.519174041297937</v>
      </c>
      <c r="K10" s="16">
        <f t="shared" si="4"/>
        <v>30.045317220543804</v>
      </c>
      <c r="L10" s="16">
        <f t="shared" si="4"/>
        <v>31.556195965417864</v>
      </c>
      <c r="M10" s="16">
        <f t="shared" si="4"/>
        <v>26.176</v>
      </c>
      <c r="N10" s="16">
        <f t="shared" si="4"/>
        <v>28.154311649016645</v>
      </c>
      <c r="O10" s="16">
        <f t="shared" si="4"/>
        <v>34.074675324675326</v>
      </c>
      <c r="P10" s="16">
        <f t="shared" si="4"/>
        <v>33.327615780445974</v>
      </c>
      <c r="Q10" s="16">
        <f t="shared" si="4"/>
        <v>37.12643678160919</v>
      </c>
      <c r="R10" s="16">
        <f t="shared" si="4"/>
        <v>27.08041958041958</v>
      </c>
      <c r="S10" s="16">
        <f t="shared" si="4"/>
        <v>32.33613445378151</v>
      </c>
      <c r="T10" s="16">
        <f t="shared" si="4"/>
        <v>34.08849557522124</v>
      </c>
      <c r="U10" s="16">
        <f t="shared" si="4"/>
        <v>34.258620689655174</v>
      </c>
      <c r="V10" s="16">
        <f t="shared" si="4"/>
        <v>37.61362114265107</v>
      </c>
      <c r="W10" s="16">
        <f t="shared" si="4"/>
        <v>32.626345821627375</v>
      </c>
      <c r="X10" s="16">
        <f t="shared" si="4"/>
        <v>41.35685507079545</v>
      </c>
      <c r="Y10" s="16">
        <f t="shared" si="4"/>
        <v>35.328447939685425</v>
      </c>
      <c r="Z10" s="16">
        <f t="shared" si="4"/>
        <v>37.573979068335724</v>
      </c>
      <c r="AA10" s="16">
        <f t="shared" si="4"/>
        <v>38.9053682535089</v>
      </c>
      <c r="AB10" s="16">
        <f t="shared" si="4"/>
        <v>38.91219602220298</v>
      </c>
      <c r="AC10" s="16">
        <f t="shared" si="4"/>
        <v>36.65745856353591</v>
      </c>
      <c r="AD10" s="16">
        <f t="shared" si="4"/>
        <v>38.093922651933696</v>
      </c>
      <c r="AE10" s="16">
        <f t="shared" si="4"/>
        <v>39.602739726027394</v>
      </c>
      <c r="AF10" s="16">
        <f t="shared" si="4"/>
        <v>38.01379310344828</v>
      </c>
      <c r="AG10" s="16">
        <f t="shared" si="4"/>
        <v>33.941908713692946</v>
      </c>
      <c r="AH10" s="16">
        <f t="shared" si="4"/>
        <v>42.21621621621622</v>
      </c>
      <c r="AI10" s="16">
        <f t="shared" si="4"/>
        <v>42.959326788218796</v>
      </c>
      <c r="AJ10" s="16">
        <f t="shared" si="4"/>
        <v>42.734584450402146</v>
      </c>
      <c r="AK10" s="16">
        <f t="shared" si="4"/>
        <v>41.73</v>
      </c>
      <c r="AL10" s="16">
        <f t="shared" si="4"/>
        <v>39.71887550200803</v>
      </c>
      <c r="AM10" s="16">
        <v>43.96</v>
      </c>
      <c r="AN10" s="18">
        <f>AN12/AN9</f>
        <v>43.45953002610966</v>
      </c>
      <c r="AO10" s="18">
        <v>41.92</v>
      </c>
      <c r="AP10" s="18">
        <v>40</v>
      </c>
      <c r="AQ10" s="18">
        <v>44</v>
      </c>
      <c r="AR10" s="18">
        <v>47.53</v>
      </c>
      <c r="AS10" s="18">
        <v>48</v>
      </c>
      <c r="AT10" s="18">
        <v>52</v>
      </c>
      <c r="AU10" s="18">
        <v>49.1</v>
      </c>
      <c r="AV10" s="138">
        <v>51.6</v>
      </c>
      <c r="AW10" s="87">
        <f>MIN(AI10:AV10)</f>
        <v>39.71887550200803</v>
      </c>
      <c r="AX10" s="87">
        <f>MAX(AI10:AU10)</f>
        <v>52</v>
      </c>
      <c r="AZ10" s="79"/>
      <c r="BA10" s="18">
        <f>MIN(C10:AU10)</f>
        <v>23.703703703703706</v>
      </c>
      <c r="BB10" s="18">
        <f>MAX(C10:AU10)</f>
        <v>52</v>
      </c>
      <c r="BC10" s="76">
        <f t="shared" si="2"/>
        <v>1</v>
      </c>
      <c r="BD10" s="76">
        <f t="shared" si="3"/>
        <v>1</v>
      </c>
    </row>
    <row r="11" spans="2:56" ht="12.75">
      <c r="B11" s="5" t="s">
        <v>120</v>
      </c>
      <c r="C11" s="19">
        <f>C9/C8</f>
        <v>0.9858407079646018</v>
      </c>
      <c r="D11" s="19">
        <f>D9/D8</f>
        <v>0.9771428571428571</v>
      </c>
      <c r="E11" s="19">
        <f aca="true" t="shared" si="5" ref="E11:AK11">E9/E8</f>
        <v>0.9816849816849816</v>
      </c>
      <c r="F11" s="19">
        <f t="shared" si="5"/>
        <v>0.9821073558648111</v>
      </c>
      <c r="G11" s="19">
        <f t="shared" si="5"/>
        <v>0.9796610169491525</v>
      </c>
      <c r="H11" s="19">
        <f t="shared" si="5"/>
        <v>0.9845440494590417</v>
      </c>
      <c r="I11" s="19">
        <f t="shared" si="5"/>
        <v>0.9845938375350138</v>
      </c>
      <c r="J11" s="19">
        <f t="shared" si="5"/>
        <v>0.9699570815450642</v>
      </c>
      <c r="K11" s="19">
        <f t="shared" si="5"/>
        <v>0.9807407407407408</v>
      </c>
      <c r="L11" s="19">
        <f t="shared" si="5"/>
        <v>0.9788434414668548</v>
      </c>
      <c r="M11" s="19">
        <f t="shared" si="5"/>
        <v>0.9796238244514107</v>
      </c>
      <c r="N11" s="19">
        <f t="shared" si="5"/>
        <v>0.9749262536873156</v>
      </c>
      <c r="O11" s="19">
        <f t="shared" si="5"/>
        <v>0.9762282091917591</v>
      </c>
      <c r="P11" s="19">
        <f t="shared" si="5"/>
        <v>0.9652317880794702</v>
      </c>
      <c r="Q11" s="19">
        <f t="shared" si="5"/>
        <v>0.8969072164948454</v>
      </c>
      <c r="R11" s="19">
        <f t="shared" si="5"/>
        <v>0.9727891156462586</v>
      </c>
      <c r="S11" s="19">
        <f t="shared" si="5"/>
        <v>0.9786184210526316</v>
      </c>
      <c r="T11" s="19">
        <f t="shared" si="5"/>
        <v>0.9775086505190312</v>
      </c>
      <c r="U11" s="19">
        <f t="shared" si="5"/>
        <v>0.9797297297297297</v>
      </c>
      <c r="V11" s="19">
        <f t="shared" si="5"/>
        <v>0.9839979722879351</v>
      </c>
      <c r="W11" s="19">
        <f t="shared" si="5"/>
        <v>0.9537654988765916</v>
      </c>
      <c r="X11" s="19">
        <f t="shared" si="5"/>
        <v>0.9868386887374229</v>
      </c>
      <c r="Y11" s="19">
        <f t="shared" si="5"/>
        <v>0.9847827826226098</v>
      </c>
      <c r="Z11" s="19">
        <f t="shared" si="5"/>
        <v>0.986821403536101</v>
      </c>
      <c r="AA11" s="19">
        <f t="shared" si="5"/>
        <v>0.9872151989143633</v>
      </c>
      <c r="AB11" s="19">
        <f t="shared" si="5"/>
        <v>0.9780076362374175</v>
      </c>
      <c r="AC11" s="19">
        <f t="shared" si="5"/>
        <v>0.9823609226594302</v>
      </c>
      <c r="AD11" s="19">
        <f t="shared" si="5"/>
        <v>0.97442799461642</v>
      </c>
      <c r="AE11" s="19">
        <f t="shared" si="5"/>
        <v>0.9851551956815116</v>
      </c>
      <c r="AF11" s="19">
        <f t="shared" si="5"/>
        <v>0.9797297297297297</v>
      </c>
      <c r="AG11" s="19">
        <f t="shared" si="5"/>
        <v>0.9850136239782015</v>
      </c>
      <c r="AH11" s="19">
        <f t="shared" si="5"/>
        <v>0.9840425531914894</v>
      </c>
      <c r="AI11" s="19">
        <f t="shared" si="5"/>
        <v>0.9902777777777777</v>
      </c>
      <c r="AJ11" s="19">
        <f t="shared" si="5"/>
        <v>0.9880794701986754</v>
      </c>
      <c r="AK11" s="20">
        <f t="shared" si="5"/>
        <v>0.9910355486862442</v>
      </c>
      <c r="AL11" s="20">
        <f aca="true" t="shared" si="6" ref="AL11:AX11">AL9/AL8</f>
        <v>0.9867899603698811</v>
      </c>
      <c r="AM11" s="20">
        <f t="shared" si="6"/>
        <v>0.9858064516129033</v>
      </c>
      <c r="AN11" s="20">
        <f t="shared" si="6"/>
        <v>0.9896640826873384</v>
      </c>
      <c r="AO11" s="20">
        <f t="shared" si="6"/>
        <v>0.9842666666666666</v>
      </c>
      <c r="AP11" s="20">
        <f aca="true" t="shared" si="7" ref="AP11:AU11">AP9/AP8</f>
        <v>0.9852331606217617</v>
      </c>
      <c r="AQ11" s="20">
        <f t="shared" si="7"/>
        <v>0.9936197916666667</v>
      </c>
      <c r="AR11" s="20">
        <f t="shared" si="7"/>
        <v>0.9919567827130852</v>
      </c>
      <c r="AS11" s="20">
        <f t="shared" si="7"/>
        <v>0.9879081015719468</v>
      </c>
      <c r="AT11" s="20">
        <f t="shared" si="7"/>
        <v>0.9912470023980815</v>
      </c>
      <c r="AU11" s="20">
        <f t="shared" si="7"/>
        <v>0.9933407325194229</v>
      </c>
      <c r="AV11" s="139">
        <f>AV9/AV8</f>
        <v>0.9921875000000001</v>
      </c>
      <c r="AW11" s="88">
        <f t="shared" si="6"/>
        <v>0.9921875000000001</v>
      </c>
      <c r="AX11" s="88">
        <f t="shared" si="6"/>
        <v>0.9921875000000001</v>
      </c>
      <c r="AZ11" s="78"/>
      <c r="BA11" s="20">
        <f t="shared" si="0"/>
        <v>0.8969072164948454</v>
      </c>
      <c r="BB11" s="20">
        <f t="shared" si="1"/>
        <v>0.9936197916666667</v>
      </c>
      <c r="BC11" s="76">
        <f t="shared" si="2"/>
        <v>3</v>
      </c>
      <c r="BD11" s="76">
        <f t="shared" si="3"/>
        <v>3</v>
      </c>
    </row>
    <row r="12" spans="2:56" ht="12.75">
      <c r="B12" s="5" t="s">
        <v>47</v>
      </c>
      <c r="C12" s="94">
        <v>1548</v>
      </c>
      <c r="D12" s="94">
        <v>1216</v>
      </c>
      <c r="E12" s="94">
        <v>1549</v>
      </c>
      <c r="F12" s="94">
        <v>1289</v>
      </c>
      <c r="G12" s="94">
        <v>1767</v>
      </c>
      <c r="H12" s="94">
        <v>1869</v>
      </c>
      <c r="I12" s="94">
        <v>2261</v>
      </c>
      <c r="J12" s="94">
        <v>1798</v>
      </c>
      <c r="K12" s="94">
        <v>1989</v>
      </c>
      <c r="L12" s="94">
        <v>2190</v>
      </c>
      <c r="M12" s="94">
        <v>1636</v>
      </c>
      <c r="N12" s="94">
        <v>1861</v>
      </c>
      <c r="O12" s="94">
        <v>2099</v>
      </c>
      <c r="P12" s="94">
        <v>1943</v>
      </c>
      <c r="Q12" s="94">
        <v>1938</v>
      </c>
      <c r="R12" s="94">
        <v>1549</v>
      </c>
      <c r="S12" s="94">
        <v>1924</v>
      </c>
      <c r="T12" s="94">
        <v>1926</v>
      </c>
      <c r="U12" s="94">
        <v>1987</v>
      </c>
      <c r="V12" s="94">
        <v>2190.354</v>
      </c>
      <c r="W12" s="94">
        <v>1869.718</v>
      </c>
      <c r="X12" s="94">
        <v>2514.869</v>
      </c>
      <c r="Y12" s="94">
        <v>2174.254</v>
      </c>
      <c r="Z12" s="94">
        <v>2380.274</v>
      </c>
      <c r="AA12" s="95">
        <v>2688.75</v>
      </c>
      <c r="AB12" s="95">
        <v>2741.014</v>
      </c>
      <c r="AC12" s="97">
        <v>2654</v>
      </c>
      <c r="AD12" s="97">
        <v>2758</v>
      </c>
      <c r="AE12" s="97">
        <v>2891</v>
      </c>
      <c r="AF12" s="98">
        <v>2756</v>
      </c>
      <c r="AG12" s="98">
        <v>2454</v>
      </c>
      <c r="AH12" s="98">
        <v>3124</v>
      </c>
      <c r="AI12" s="98">
        <v>3063</v>
      </c>
      <c r="AJ12" s="98">
        <v>3188</v>
      </c>
      <c r="AK12" s="98">
        <v>2675.7276</v>
      </c>
      <c r="AL12" s="98">
        <v>2967</v>
      </c>
      <c r="AM12" s="98">
        <f>AM9*AM10</f>
        <v>3358.5440000000003</v>
      </c>
      <c r="AN12" s="98">
        <v>3329</v>
      </c>
      <c r="AO12" s="98">
        <f aca="true" t="shared" si="8" ref="AO12:AX12">AO9*AO10</f>
        <v>3094.5344</v>
      </c>
      <c r="AP12" s="98">
        <f t="shared" si="8"/>
        <v>3042.4</v>
      </c>
      <c r="AQ12" s="98">
        <f t="shared" si="8"/>
        <v>3357.6400000000003</v>
      </c>
      <c r="AR12" s="98">
        <f t="shared" si="8"/>
        <v>3927.4039</v>
      </c>
      <c r="AS12" s="98">
        <v>3926</v>
      </c>
      <c r="AT12" s="98">
        <v>4296</v>
      </c>
      <c r="AU12" s="98">
        <v>4392</v>
      </c>
      <c r="AV12" s="140">
        <v>4586</v>
      </c>
      <c r="AW12" s="89">
        <f t="shared" si="8"/>
        <v>3531.008032128514</v>
      </c>
      <c r="AX12" s="89">
        <f t="shared" si="8"/>
        <v>4622.8</v>
      </c>
      <c r="AZ12" s="79">
        <f>AT12/AT$12</f>
        <v>1</v>
      </c>
      <c r="BA12" s="23">
        <f t="shared" si="0"/>
        <v>1216</v>
      </c>
      <c r="BB12" s="23">
        <f t="shared" si="1"/>
        <v>4296</v>
      </c>
      <c r="BC12" s="76">
        <f t="shared" si="2"/>
        <v>1</v>
      </c>
      <c r="BD12" s="76">
        <f t="shared" si="3"/>
        <v>1</v>
      </c>
    </row>
    <row r="13" spans="2:56" ht="12.75">
      <c r="B13" s="5" t="s">
        <v>48</v>
      </c>
      <c r="C13" s="94">
        <v>60</v>
      </c>
      <c r="D13" s="21">
        <f aca="true" t="shared" si="9" ref="D13:X13">C27</f>
        <v>171</v>
      </c>
      <c r="E13" s="21">
        <f t="shared" si="9"/>
        <v>188</v>
      </c>
      <c r="F13" s="21">
        <f t="shared" si="9"/>
        <v>246</v>
      </c>
      <c r="G13" s="21">
        <f t="shared" si="9"/>
        <v>104</v>
      </c>
      <c r="H13" s="21">
        <f t="shared" si="9"/>
        <v>162</v>
      </c>
      <c r="I13" s="21">
        <f t="shared" si="9"/>
        <v>177</v>
      </c>
      <c r="J13" s="21">
        <f t="shared" si="9"/>
        <v>359</v>
      </c>
      <c r="K13" s="21">
        <f t="shared" si="9"/>
        <v>314</v>
      </c>
      <c r="L13" s="21">
        <f t="shared" si="9"/>
        <v>255</v>
      </c>
      <c r="M13" s="21">
        <f t="shared" si="9"/>
        <v>346</v>
      </c>
      <c r="N13" s="21">
        <f t="shared" si="9"/>
        <v>177</v>
      </c>
      <c r="O13" s="21">
        <f t="shared" si="9"/>
        <v>317</v>
      </c>
      <c r="P13" s="21">
        <f t="shared" si="9"/>
        <v>537</v>
      </c>
      <c r="Q13" s="21">
        <f t="shared" si="9"/>
        <v>438</v>
      </c>
      <c r="R13" s="21">
        <f t="shared" si="9"/>
        <v>304</v>
      </c>
      <c r="S13" s="21">
        <f t="shared" si="9"/>
        <v>185</v>
      </c>
      <c r="T13" s="21">
        <f t="shared" si="9"/>
        <v>243</v>
      </c>
      <c r="U13" s="21">
        <f t="shared" si="9"/>
        <v>334</v>
      </c>
      <c r="V13" s="21">
        <f t="shared" si="9"/>
        <v>283</v>
      </c>
      <c r="W13" s="21">
        <f t="shared" si="9"/>
        <v>296.3539999999998</v>
      </c>
      <c r="X13" s="21">
        <f t="shared" si="9"/>
        <v>212.27199999999993</v>
      </c>
      <c r="Y13" s="21">
        <v>335</v>
      </c>
      <c r="Z13" s="21">
        <f aca="true" t="shared" si="10" ref="Z13:AF13">Y27</f>
        <v>183.7539999999999</v>
      </c>
      <c r="AA13" s="22">
        <f t="shared" si="10"/>
        <v>134.80000000000018</v>
      </c>
      <c r="AB13" s="22">
        <f t="shared" si="10"/>
        <v>202.25</v>
      </c>
      <c r="AC13" s="22">
        <v>348</v>
      </c>
      <c r="AD13" s="22">
        <v>290</v>
      </c>
      <c r="AE13" s="22">
        <v>248</v>
      </c>
      <c r="AF13" s="22">
        <f t="shared" si="10"/>
        <v>208</v>
      </c>
      <c r="AG13" s="22">
        <v>178</v>
      </c>
      <c r="AH13" s="22">
        <v>112</v>
      </c>
      <c r="AI13" s="22">
        <f>AH27</f>
        <v>256</v>
      </c>
      <c r="AJ13" s="17">
        <v>449</v>
      </c>
      <c r="AK13" s="24">
        <v>574</v>
      </c>
      <c r="AL13" s="24">
        <f aca="true" t="shared" si="11" ref="AL13:AT13">AK27</f>
        <v>205</v>
      </c>
      <c r="AM13" s="24">
        <f t="shared" si="11"/>
        <v>138</v>
      </c>
      <c r="AN13" s="24">
        <f t="shared" si="11"/>
        <v>150.54400000000032</v>
      </c>
      <c r="AO13" s="24">
        <f t="shared" si="11"/>
        <v>214.54400000000032</v>
      </c>
      <c r="AP13" s="24">
        <f t="shared" si="11"/>
        <v>169.07840000000033</v>
      </c>
      <c r="AQ13" s="24">
        <f t="shared" si="11"/>
        <v>141</v>
      </c>
      <c r="AR13" s="24">
        <f t="shared" si="11"/>
        <v>91.64000000000033</v>
      </c>
      <c r="AS13" s="24">
        <f t="shared" si="11"/>
        <v>191.04390000000012</v>
      </c>
      <c r="AT13" s="24">
        <f t="shared" si="11"/>
        <v>197</v>
      </c>
      <c r="AU13" s="24">
        <f>AT27</f>
        <v>302</v>
      </c>
      <c r="AV13" s="141">
        <f>AU27</f>
        <v>430</v>
      </c>
      <c r="AW13" s="89">
        <f>AV13</f>
        <v>430</v>
      </c>
      <c r="AX13" s="89">
        <f>AW13</f>
        <v>430</v>
      </c>
      <c r="AZ13" s="79">
        <f>AT13/AT$12</f>
        <v>0.04585661080074488</v>
      </c>
      <c r="BA13" s="24">
        <f t="shared" si="0"/>
        <v>60</v>
      </c>
      <c r="BB13" s="24">
        <f t="shared" si="1"/>
        <v>574</v>
      </c>
      <c r="BC13" s="76">
        <f t="shared" si="2"/>
        <v>26</v>
      </c>
      <c r="BD13" s="76">
        <f t="shared" si="3"/>
        <v>6</v>
      </c>
    </row>
    <row r="14" spans="2:56" ht="12.75">
      <c r="B14" s="5" t="s">
        <v>49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1</v>
      </c>
      <c r="R14" s="94">
        <v>4</v>
      </c>
      <c r="S14" s="94">
        <v>3</v>
      </c>
      <c r="T14" s="94">
        <v>4</v>
      </c>
      <c r="U14" s="94">
        <v>3</v>
      </c>
      <c r="V14" s="94">
        <v>2</v>
      </c>
      <c r="W14" s="94">
        <v>6.2</v>
      </c>
      <c r="X14" s="94">
        <v>5</v>
      </c>
      <c r="Y14" s="94">
        <v>4</v>
      </c>
      <c r="Z14" s="94">
        <v>9.45</v>
      </c>
      <c r="AA14" s="95">
        <v>4.6</v>
      </c>
      <c r="AB14" s="95">
        <v>4</v>
      </c>
      <c r="AC14" s="94">
        <v>4</v>
      </c>
      <c r="AD14" s="94">
        <v>4</v>
      </c>
      <c r="AE14" s="92">
        <v>2</v>
      </c>
      <c r="AF14" s="92">
        <v>5</v>
      </c>
      <c r="AG14" s="92">
        <v>6</v>
      </c>
      <c r="AH14" s="93">
        <v>6</v>
      </c>
      <c r="AI14" s="93">
        <v>3</v>
      </c>
      <c r="AJ14" s="93">
        <v>9</v>
      </c>
      <c r="AK14" s="93">
        <v>10</v>
      </c>
      <c r="AL14" s="93">
        <v>13</v>
      </c>
      <c r="AM14" s="93">
        <v>15</v>
      </c>
      <c r="AN14" s="93">
        <v>14</v>
      </c>
      <c r="AO14" s="93">
        <v>16</v>
      </c>
      <c r="AP14" s="93">
        <v>41</v>
      </c>
      <c r="AQ14" s="93">
        <v>72</v>
      </c>
      <c r="AR14" s="93">
        <v>33</v>
      </c>
      <c r="AS14" s="93">
        <v>24</v>
      </c>
      <c r="AT14" s="93">
        <v>22</v>
      </c>
      <c r="AU14" s="93">
        <v>22</v>
      </c>
      <c r="AV14" s="142">
        <v>25</v>
      </c>
      <c r="AW14" s="89">
        <f>AV14</f>
        <v>25</v>
      </c>
      <c r="AX14" s="89">
        <f>AW14</f>
        <v>25</v>
      </c>
      <c r="AZ14" s="79">
        <f>AT14/AT$12</f>
        <v>0.005121042830540037</v>
      </c>
      <c r="BA14" s="24">
        <f t="shared" si="0"/>
        <v>0</v>
      </c>
      <c r="BB14" s="24">
        <f t="shared" si="1"/>
        <v>72</v>
      </c>
      <c r="BC14" s="76">
        <f t="shared" si="2"/>
        <v>5</v>
      </c>
      <c r="BD14" s="76">
        <f t="shared" si="3"/>
        <v>5</v>
      </c>
    </row>
    <row r="15" spans="2:56" ht="12.75">
      <c r="B15" s="5" t="s">
        <v>50</v>
      </c>
      <c r="C15" s="21">
        <f aca="true" t="shared" si="12" ref="C15:R15">SUM(C12:C14)</f>
        <v>1608</v>
      </c>
      <c r="D15" s="21">
        <f t="shared" si="12"/>
        <v>1387</v>
      </c>
      <c r="E15" s="21">
        <f t="shared" si="12"/>
        <v>1737</v>
      </c>
      <c r="F15" s="21">
        <f t="shared" si="12"/>
        <v>1535</v>
      </c>
      <c r="G15" s="21">
        <f t="shared" si="12"/>
        <v>1871</v>
      </c>
      <c r="H15" s="21">
        <f t="shared" si="12"/>
        <v>2031</v>
      </c>
      <c r="I15" s="21">
        <f t="shared" si="12"/>
        <v>2438</v>
      </c>
      <c r="J15" s="21">
        <f t="shared" si="12"/>
        <v>2157</v>
      </c>
      <c r="K15" s="21">
        <f t="shared" si="12"/>
        <v>2303</v>
      </c>
      <c r="L15" s="21">
        <f t="shared" si="12"/>
        <v>2445</v>
      </c>
      <c r="M15" s="21">
        <f t="shared" si="12"/>
        <v>1982</v>
      </c>
      <c r="N15" s="21">
        <f t="shared" si="12"/>
        <v>2038</v>
      </c>
      <c r="O15" s="21">
        <f t="shared" si="12"/>
        <v>2416</v>
      </c>
      <c r="P15" s="21">
        <f t="shared" si="12"/>
        <v>2480</v>
      </c>
      <c r="Q15" s="21">
        <f t="shared" si="12"/>
        <v>2377</v>
      </c>
      <c r="R15" s="21">
        <f t="shared" si="12"/>
        <v>1857</v>
      </c>
      <c r="S15" s="21">
        <f aca="true" t="shared" si="13" ref="S15:Y15">SUM(S12:S14)</f>
        <v>2112</v>
      </c>
      <c r="T15" s="21">
        <f t="shared" si="13"/>
        <v>2173</v>
      </c>
      <c r="U15" s="21">
        <f t="shared" si="13"/>
        <v>2324</v>
      </c>
      <c r="V15" s="21">
        <f t="shared" si="13"/>
        <v>2475.354</v>
      </c>
      <c r="W15" s="21">
        <f t="shared" si="13"/>
        <v>2172.272</v>
      </c>
      <c r="X15" s="21">
        <f t="shared" si="13"/>
        <v>2732.141</v>
      </c>
      <c r="Y15" s="21">
        <f t="shared" si="13"/>
        <v>2513.254</v>
      </c>
      <c r="Z15" s="21">
        <v>2575</v>
      </c>
      <c r="AA15" s="22">
        <f aca="true" t="shared" si="14" ref="AA15:AG15">SUM(AA12:AA14)</f>
        <v>2828.15</v>
      </c>
      <c r="AB15" s="22">
        <f t="shared" si="14"/>
        <v>2947.264</v>
      </c>
      <c r="AC15" s="22">
        <f t="shared" si="14"/>
        <v>3006</v>
      </c>
      <c r="AD15" s="22">
        <f t="shared" si="14"/>
        <v>3052</v>
      </c>
      <c r="AE15" s="22">
        <f t="shared" si="14"/>
        <v>3141</v>
      </c>
      <c r="AF15" s="22">
        <v>2969</v>
      </c>
      <c r="AG15" s="22">
        <f t="shared" si="14"/>
        <v>2638</v>
      </c>
      <c r="AH15" s="22">
        <f aca="true" t="shared" si="15" ref="AH15:AM15">SUM(AH12:AH14)</f>
        <v>3242</v>
      </c>
      <c r="AI15" s="22">
        <f t="shared" si="15"/>
        <v>3322</v>
      </c>
      <c r="AJ15" s="22">
        <f t="shared" si="15"/>
        <v>3646</v>
      </c>
      <c r="AK15" s="22">
        <f t="shared" si="15"/>
        <v>3259.7276</v>
      </c>
      <c r="AL15" s="22">
        <f t="shared" si="15"/>
        <v>3185</v>
      </c>
      <c r="AM15" s="22">
        <f t="shared" si="15"/>
        <v>3511.5440000000003</v>
      </c>
      <c r="AN15" s="22">
        <f aca="true" t="shared" si="16" ref="AN15:AX15">SUM(AN12:AN14)</f>
        <v>3493.5440000000003</v>
      </c>
      <c r="AO15" s="22">
        <f t="shared" si="16"/>
        <v>3325.0784000000003</v>
      </c>
      <c r="AP15" s="22">
        <f t="shared" si="16"/>
        <v>3252.4784000000004</v>
      </c>
      <c r="AQ15" s="22">
        <f t="shared" si="16"/>
        <v>3570.6400000000003</v>
      </c>
      <c r="AR15" s="22">
        <f t="shared" si="16"/>
        <v>4052.0439</v>
      </c>
      <c r="AS15" s="22">
        <v>4140</v>
      </c>
      <c r="AT15" s="22">
        <v>4515</v>
      </c>
      <c r="AU15" s="22">
        <v>4715</v>
      </c>
      <c r="AV15" s="82">
        <v>5040</v>
      </c>
      <c r="AW15" s="82">
        <f>SUM(AW12:AW14)</f>
        <v>3986.008032128514</v>
      </c>
      <c r="AX15" s="82">
        <f t="shared" si="16"/>
        <v>5077.8</v>
      </c>
      <c r="AZ15" s="79">
        <f>AT15/AT$12</f>
        <v>1.050977653631285</v>
      </c>
      <c r="BA15" s="22">
        <f t="shared" si="0"/>
        <v>1387</v>
      </c>
      <c r="BB15" s="22">
        <f t="shared" si="1"/>
        <v>4515</v>
      </c>
      <c r="BC15" s="76">
        <f t="shared" si="2"/>
        <v>1</v>
      </c>
      <c r="BD15" s="76">
        <f t="shared" si="3"/>
        <v>1</v>
      </c>
    </row>
    <row r="16" spans="3:56" ht="12.75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2"/>
      <c r="AE16" s="2"/>
      <c r="AF16" s="2"/>
      <c r="AG16" s="2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43"/>
      <c r="AW16" s="89"/>
      <c r="AX16" s="89"/>
      <c r="AZ16" s="78"/>
      <c r="BA16" s="17"/>
      <c r="BB16" s="17"/>
      <c r="BC16" s="76"/>
      <c r="BD16" s="76"/>
    </row>
    <row r="17" spans="2:56" ht="12.75">
      <c r="B17" s="5" t="s">
        <v>51</v>
      </c>
      <c r="C17" s="94">
        <v>821</v>
      </c>
      <c r="D17" s="94">
        <v>701</v>
      </c>
      <c r="E17" s="94">
        <v>865</v>
      </c>
      <c r="F17" s="94">
        <v>790</v>
      </c>
      <c r="G17" s="94">
        <v>927</v>
      </c>
      <c r="H17" s="94">
        <v>1018</v>
      </c>
      <c r="I17" s="94">
        <v>1123</v>
      </c>
      <c r="J17" s="94">
        <v>1020</v>
      </c>
      <c r="K17" s="94">
        <v>1030</v>
      </c>
      <c r="L17" s="94">
        <v>1108</v>
      </c>
      <c r="M17" s="94">
        <v>983</v>
      </c>
      <c r="N17" s="94">
        <v>1030</v>
      </c>
      <c r="O17" s="94">
        <v>1053</v>
      </c>
      <c r="P17" s="94">
        <v>1179</v>
      </c>
      <c r="Q17" s="94">
        <v>1174</v>
      </c>
      <c r="R17" s="94">
        <v>1058</v>
      </c>
      <c r="S17" s="94">
        <v>1146</v>
      </c>
      <c r="T17" s="94">
        <v>1187</v>
      </c>
      <c r="U17" s="94">
        <v>1254</v>
      </c>
      <c r="V17" s="94">
        <v>1279</v>
      </c>
      <c r="W17" s="94">
        <v>1276</v>
      </c>
      <c r="X17" s="94">
        <v>1405</v>
      </c>
      <c r="Y17" s="94">
        <v>1370</v>
      </c>
      <c r="Z17" s="94">
        <v>1435.6</v>
      </c>
      <c r="AA17" s="95">
        <v>1597.4</v>
      </c>
      <c r="AB17" s="95">
        <v>1590</v>
      </c>
      <c r="AC17" s="95">
        <v>1578</v>
      </c>
      <c r="AD17" s="95">
        <v>1640</v>
      </c>
      <c r="AE17" s="94">
        <v>1700</v>
      </c>
      <c r="AF17" s="94">
        <v>1615</v>
      </c>
      <c r="AG17" s="94">
        <v>1530</v>
      </c>
      <c r="AH17" s="81">
        <v>1696</v>
      </c>
      <c r="AI17" s="81">
        <v>1739</v>
      </c>
      <c r="AJ17" s="81">
        <v>1806</v>
      </c>
      <c r="AK17" s="81">
        <v>1801</v>
      </c>
      <c r="AL17" s="81">
        <v>1662</v>
      </c>
      <c r="AM17" s="81">
        <v>1752</v>
      </c>
      <c r="AN17" s="81">
        <v>1648</v>
      </c>
      <c r="AO17" s="81">
        <v>1703</v>
      </c>
      <c r="AP17" s="81">
        <v>1689</v>
      </c>
      <c r="AQ17" s="81">
        <v>1734</v>
      </c>
      <c r="AR17" s="81">
        <v>1873</v>
      </c>
      <c r="AS17" s="81">
        <v>1886</v>
      </c>
      <c r="AT17" s="81">
        <v>1901</v>
      </c>
      <c r="AU17" s="81">
        <v>2040</v>
      </c>
      <c r="AV17" s="144">
        <v>2060</v>
      </c>
      <c r="AW17" s="89">
        <f aca="true" t="shared" si="17" ref="AW17:AX19">AV17</f>
        <v>2060</v>
      </c>
      <c r="AX17" s="89">
        <f t="shared" si="17"/>
        <v>2060</v>
      </c>
      <c r="AZ17" s="79">
        <f>AT17/AT$12</f>
        <v>0.44250465549348234</v>
      </c>
      <c r="BA17" s="24">
        <f>MIN(C17:AT17)</f>
        <v>701</v>
      </c>
      <c r="BB17" s="24">
        <f>MAX(C17:AT17)</f>
        <v>1901</v>
      </c>
      <c r="BC17" s="76">
        <f>RANK(AT17,C17:AT17,0)</f>
        <v>1</v>
      </c>
      <c r="BD17" s="76">
        <f>RANK(AT17,AH17:AT17,0)</f>
        <v>1</v>
      </c>
    </row>
    <row r="18" spans="2:56" ht="12.75">
      <c r="B18" s="5" t="s">
        <v>52</v>
      </c>
      <c r="C18" s="94">
        <v>56</v>
      </c>
      <c r="D18" s="94">
        <v>57</v>
      </c>
      <c r="E18" s="94">
        <v>53</v>
      </c>
      <c r="F18" s="94">
        <v>63</v>
      </c>
      <c r="G18" s="94">
        <v>69</v>
      </c>
      <c r="H18" s="94">
        <v>76</v>
      </c>
      <c r="I18" s="94">
        <v>68</v>
      </c>
      <c r="J18" s="94">
        <v>66</v>
      </c>
      <c r="K18" s="94">
        <v>70</v>
      </c>
      <c r="L18" s="94">
        <v>61</v>
      </c>
      <c r="M18" s="94">
        <v>65</v>
      </c>
      <c r="N18" s="94">
        <v>61</v>
      </c>
      <c r="O18" s="94">
        <v>60</v>
      </c>
      <c r="P18" s="94">
        <v>56</v>
      </c>
      <c r="Q18" s="94">
        <v>60</v>
      </c>
      <c r="R18" s="94">
        <v>59</v>
      </c>
      <c r="S18" s="94">
        <v>56</v>
      </c>
      <c r="T18" s="94">
        <v>57</v>
      </c>
      <c r="U18" s="94">
        <v>55</v>
      </c>
      <c r="V18" s="94">
        <v>64</v>
      </c>
      <c r="W18" s="94">
        <v>67</v>
      </c>
      <c r="X18" s="94">
        <v>72</v>
      </c>
      <c r="Y18" s="94">
        <v>72</v>
      </c>
      <c r="Z18" s="94">
        <v>82</v>
      </c>
      <c r="AA18" s="95">
        <v>86</v>
      </c>
      <c r="AB18" s="95">
        <v>89</v>
      </c>
      <c r="AC18" s="95">
        <v>90</v>
      </c>
      <c r="AD18" s="95">
        <v>91</v>
      </c>
      <c r="AE18" s="94">
        <v>90</v>
      </c>
      <c r="AF18" s="94">
        <v>89</v>
      </c>
      <c r="AG18" s="94">
        <v>92</v>
      </c>
      <c r="AH18" s="81">
        <v>88</v>
      </c>
      <c r="AI18" s="81">
        <v>93</v>
      </c>
      <c r="AJ18" s="81">
        <v>78</v>
      </c>
      <c r="AK18" s="81">
        <v>95</v>
      </c>
      <c r="AL18" s="81">
        <v>90</v>
      </c>
      <c r="AM18" s="81">
        <v>90</v>
      </c>
      <c r="AN18" s="81">
        <v>87</v>
      </c>
      <c r="AO18" s="81">
        <v>90</v>
      </c>
      <c r="AP18" s="81">
        <v>89</v>
      </c>
      <c r="AQ18" s="81">
        <v>97</v>
      </c>
      <c r="AR18" s="81">
        <v>96</v>
      </c>
      <c r="AS18" s="81">
        <v>97</v>
      </c>
      <c r="AT18" s="81">
        <v>105</v>
      </c>
      <c r="AU18" s="81">
        <v>104</v>
      </c>
      <c r="AV18" s="144">
        <v>103</v>
      </c>
      <c r="AW18" s="89">
        <f t="shared" si="17"/>
        <v>103</v>
      </c>
      <c r="AX18" s="89">
        <f t="shared" si="17"/>
        <v>103</v>
      </c>
      <c r="AZ18" s="79">
        <f>AT18/AT$12</f>
        <v>0.024441340782122904</v>
      </c>
      <c r="BA18" s="24">
        <f>MIN(C18:AT18)</f>
        <v>53</v>
      </c>
      <c r="BB18" s="24">
        <f>MAX(C18:AT18)</f>
        <v>105</v>
      </c>
      <c r="BC18" s="76">
        <f>RANK(AT18,C18:AT18,0)</f>
        <v>1</v>
      </c>
      <c r="BD18" s="76">
        <f>RANK(AT18,AH18:AT18,0)</f>
        <v>1</v>
      </c>
    </row>
    <row r="19" spans="2:56" ht="12.75">
      <c r="B19" s="5" t="s">
        <v>53</v>
      </c>
      <c r="C19" s="94">
        <v>21</v>
      </c>
      <c r="D19" s="94">
        <v>20</v>
      </c>
      <c r="E19" s="94">
        <v>18</v>
      </c>
      <c r="F19" s="94">
        <v>14</v>
      </c>
      <c r="G19" s="94">
        <v>13</v>
      </c>
      <c r="H19" s="94">
        <v>21</v>
      </c>
      <c r="I19" s="94">
        <v>13</v>
      </c>
      <c r="J19" s="94">
        <v>33</v>
      </c>
      <c r="K19" s="94">
        <v>19</v>
      </c>
      <c r="L19" s="94">
        <v>25</v>
      </c>
      <c r="M19" s="94">
        <v>14</v>
      </c>
      <c r="N19" s="94">
        <v>32</v>
      </c>
      <c r="O19" s="94">
        <v>26</v>
      </c>
      <c r="P19" s="94">
        <v>50</v>
      </c>
      <c r="Q19" s="94">
        <v>35</v>
      </c>
      <c r="R19" s="94">
        <v>28</v>
      </c>
      <c r="S19" s="94">
        <v>45</v>
      </c>
      <c r="T19" s="94">
        <v>38</v>
      </c>
      <c r="U19" s="94">
        <v>48</v>
      </c>
      <c r="V19" s="94">
        <v>66</v>
      </c>
      <c r="W19" s="94">
        <v>28</v>
      </c>
      <c r="X19" s="94">
        <v>79</v>
      </c>
      <c r="Y19" s="94">
        <v>37</v>
      </c>
      <c r="Z19" s="94">
        <v>41</v>
      </c>
      <c r="AA19" s="95">
        <v>70</v>
      </c>
      <c r="AB19" s="95">
        <v>115.5</v>
      </c>
      <c r="AC19" s="95">
        <v>75</v>
      </c>
      <c r="AD19" s="95">
        <v>78</v>
      </c>
      <c r="AE19" s="94">
        <v>79</v>
      </c>
      <c r="AF19" s="94">
        <v>41</v>
      </c>
      <c r="AG19" s="94">
        <v>17</v>
      </c>
      <c r="AH19" s="81">
        <v>99</v>
      </c>
      <c r="AI19" s="81">
        <v>94</v>
      </c>
      <c r="AJ19" s="81">
        <v>71</v>
      </c>
      <c r="AK19" s="81">
        <v>0</v>
      </c>
      <c r="AL19" s="81">
        <v>12</v>
      </c>
      <c r="AM19" s="81">
        <v>20</v>
      </c>
      <c r="AN19" s="81">
        <v>43</v>
      </c>
      <c r="AO19" s="81">
        <v>-2</v>
      </c>
      <c r="AP19" s="81">
        <v>16</v>
      </c>
      <c r="AQ19" s="81">
        <v>10</v>
      </c>
      <c r="AR19" s="81">
        <v>49</v>
      </c>
      <c r="AS19" s="81">
        <v>18</v>
      </c>
      <c r="AT19" s="81">
        <v>41</v>
      </c>
      <c r="AU19" s="81">
        <v>32</v>
      </c>
      <c r="AV19" s="144">
        <v>33</v>
      </c>
      <c r="AW19" s="89">
        <f t="shared" si="17"/>
        <v>33</v>
      </c>
      <c r="AX19" s="89">
        <f t="shared" si="17"/>
        <v>33</v>
      </c>
      <c r="AZ19" s="79">
        <f>AT19/AT$12</f>
        <v>0.009543761638733706</v>
      </c>
      <c r="BA19" s="24">
        <f>MIN(C19:AT19)</f>
        <v>-2</v>
      </c>
      <c r="BB19" s="24">
        <f>MAX(C19:AT19)</f>
        <v>115.5</v>
      </c>
      <c r="BC19" s="76">
        <f>RANK(AT19,C19:AT19,0)</f>
        <v>16</v>
      </c>
      <c r="BD19" s="76">
        <f>RANK(AT19,AH19:AT19,0)</f>
        <v>6</v>
      </c>
    </row>
    <row r="20" spans="3:56" ht="12.7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2">
        <f>AB18+AB19</f>
        <v>204.5</v>
      </c>
      <c r="AC20" s="22">
        <f>AC18+AC19</f>
        <v>165</v>
      </c>
      <c r="AD20" s="22">
        <f>AD18+AD19</f>
        <v>169</v>
      </c>
      <c r="AE20" s="22">
        <f>AE18+AE19</f>
        <v>169</v>
      </c>
      <c r="AF20" s="22">
        <f>AF18+AF19</f>
        <v>130</v>
      </c>
      <c r="AG20" s="22">
        <f aca="true" t="shared" si="18" ref="AG20:AL20">AG19+AG18</f>
        <v>109</v>
      </c>
      <c r="AH20" s="22">
        <f t="shared" si="18"/>
        <v>187</v>
      </c>
      <c r="AI20" s="22">
        <f t="shared" si="18"/>
        <v>187</v>
      </c>
      <c r="AJ20" s="22">
        <f t="shared" si="18"/>
        <v>149</v>
      </c>
      <c r="AK20" s="22">
        <f t="shared" si="18"/>
        <v>95</v>
      </c>
      <c r="AL20" s="22">
        <f t="shared" si="18"/>
        <v>102</v>
      </c>
      <c r="AM20" s="22">
        <f aca="true" t="shared" si="19" ref="AM20:AX20">AM19+AM18</f>
        <v>110</v>
      </c>
      <c r="AN20" s="22">
        <f t="shared" si="19"/>
        <v>130</v>
      </c>
      <c r="AO20" s="22">
        <f t="shared" si="19"/>
        <v>88</v>
      </c>
      <c r="AP20" s="22">
        <f t="shared" si="19"/>
        <v>105</v>
      </c>
      <c r="AQ20" s="22">
        <f t="shared" si="19"/>
        <v>107</v>
      </c>
      <c r="AR20" s="22">
        <f t="shared" si="19"/>
        <v>145</v>
      </c>
      <c r="AS20" s="22">
        <f t="shared" si="19"/>
        <v>115</v>
      </c>
      <c r="AT20" s="22">
        <f t="shared" si="19"/>
        <v>146</v>
      </c>
      <c r="AU20" s="22">
        <f t="shared" si="19"/>
        <v>136</v>
      </c>
      <c r="AV20" s="82">
        <f t="shared" si="19"/>
        <v>136</v>
      </c>
      <c r="AW20" s="82">
        <f>AW19+AW18</f>
        <v>136</v>
      </c>
      <c r="AX20" s="82">
        <f t="shared" si="19"/>
        <v>136</v>
      </c>
      <c r="AZ20" s="78"/>
      <c r="BA20" s="22">
        <f>MIN(C20:AT20)</f>
        <v>88</v>
      </c>
      <c r="BB20" s="22">
        <f>MAX(C20:AT20)</f>
        <v>204.5</v>
      </c>
      <c r="BC20" s="76">
        <f>RANK(AT20,C20:AT20,0)</f>
        <v>8</v>
      </c>
      <c r="BD20" s="76">
        <f>RANK(AT20,AH20:AT20,0)</f>
        <v>4</v>
      </c>
    </row>
    <row r="21" spans="2:56" ht="12.75">
      <c r="B21" s="5" t="s">
        <v>54</v>
      </c>
      <c r="C21" s="21">
        <f aca="true" t="shared" si="20" ref="C21:R21">SUM(C17:C19)</f>
        <v>898</v>
      </c>
      <c r="D21" s="21">
        <f t="shared" si="20"/>
        <v>778</v>
      </c>
      <c r="E21" s="21">
        <f t="shared" si="20"/>
        <v>936</v>
      </c>
      <c r="F21" s="21">
        <f t="shared" si="20"/>
        <v>867</v>
      </c>
      <c r="G21" s="21">
        <f t="shared" si="20"/>
        <v>1009</v>
      </c>
      <c r="H21" s="21">
        <f t="shared" si="20"/>
        <v>1115</v>
      </c>
      <c r="I21" s="21">
        <f t="shared" si="20"/>
        <v>1204</v>
      </c>
      <c r="J21" s="21">
        <f t="shared" si="20"/>
        <v>1119</v>
      </c>
      <c r="K21" s="21">
        <f t="shared" si="20"/>
        <v>1119</v>
      </c>
      <c r="L21" s="21">
        <f t="shared" si="20"/>
        <v>1194</v>
      </c>
      <c r="M21" s="21">
        <f t="shared" si="20"/>
        <v>1062</v>
      </c>
      <c r="N21" s="21">
        <f t="shared" si="20"/>
        <v>1123</v>
      </c>
      <c r="O21" s="21">
        <f t="shared" si="20"/>
        <v>1139</v>
      </c>
      <c r="P21" s="21">
        <f t="shared" si="20"/>
        <v>1285</v>
      </c>
      <c r="Q21" s="21">
        <f t="shared" si="20"/>
        <v>1269</v>
      </c>
      <c r="R21" s="21">
        <f t="shared" si="20"/>
        <v>1145</v>
      </c>
      <c r="S21" s="21">
        <f aca="true" t="shared" si="21" ref="S21:Y21">SUM(S17:S19)</f>
        <v>1247</v>
      </c>
      <c r="T21" s="21">
        <f t="shared" si="21"/>
        <v>1282</v>
      </c>
      <c r="U21" s="21">
        <f t="shared" si="21"/>
        <v>1357</v>
      </c>
      <c r="V21" s="21">
        <f t="shared" si="21"/>
        <v>1409</v>
      </c>
      <c r="W21" s="21">
        <f t="shared" si="21"/>
        <v>1371</v>
      </c>
      <c r="X21" s="21">
        <f t="shared" si="21"/>
        <v>1556</v>
      </c>
      <c r="Y21" s="21">
        <f t="shared" si="21"/>
        <v>1479</v>
      </c>
      <c r="Z21" s="21">
        <f aca="true" t="shared" si="22" ref="Z21:AK21">SUM(Z17:Z19)</f>
        <v>1558.6</v>
      </c>
      <c r="AA21" s="22">
        <f t="shared" si="22"/>
        <v>1753.4</v>
      </c>
      <c r="AB21" s="22">
        <f t="shared" si="22"/>
        <v>1794.5</v>
      </c>
      <c r="AC21" s="22">
        <f t="shared" si="22"/>
        <v>1743</v>
      </c>
      <c r="AD21" s="22">
        <f t="shared" si="22"/>
        <v>1809</v>
      </c>
      <c r="AE21" s="22">
        <f t="shared" si="22"/>
        <v>1869</v>
      </c>
      <c r="AF21" s="22">
        <f t="shared" si="22"/>
        <v>1745</v>
      </c>
      <c r="AG21" s="22">
        <f t="shared" si="22"/>
        <v>1639</v>
      </c>
      <c r="AH21" s="22">
        <f>SUM(AH17:AH19)</f>
        <v>1883</v>
      </c>
      <c r="AI21" s="22">
        <f t="shared" si="22"/>
        <v>1926</v>
      </c>
      <c r="AJ21" s="22">
        <f>SUM(AJ17:AJ19)</f>
        <v>1955</v>
      </c>
      <c r="AK21" s="22">
        <f t="shared" si="22"/>
        <v>1896</v>
      </c>
      <c r="AL21" s="22">
        <f>SUM(AL17:AL19)</f>
        <v>1764</v>
      </c>
      <c r="AM21" s="22">
        <f>SUM(AM17:AM19)</f>
        <v>1862</v>
      </c>
      <c r="AN21" s="22">
        <f>SUM(AN17:AN19)</f>
        <v>1778</v>
      </c>
      <c r="AO21" s="22">
        <f>SUM(AO17:AO19)</f>
        <v>1791</v>
      </c>
      <c r="AP21" s="22">
        <f aca="true" t="shared" si="23" ref="AP21:AW21">SUM(AP17:AP19)</f>
        <v>1794</v>
      </c>
      <c r="AQ21" s="22">
        <f t="shared" si="23"/>
        <v>1841</v>
      </c>
      <c r="AR21" s="22">
        <f t="shared" si="23"/>
        <v>2018</v>
      </c>
      <c r="AS21" s="22">
        <f t="shared" si="23"/>
        <v>2001</v>
      </c>
      <c r="AT21" s="22">
        <f t="shared" si="23"/>
        <v>2047</v>
      </c>
      <c r="AU21" s="22">
        <f t="shared" si="23"/>
        <v>2176</v>
      </c>
      <c r="AV21" s="82">
        <f>SUM(AV17:AV19)</f>
        <v>2196</v>
      </c>
      <c r="AW21" s="82">
        <f t="shared" si="23"/>
        <v>2196</v>
      </c>
      <c r="AX21" s="82">
        <f>SUM(AX17:AX19)</f>
        <v>2196</v>
      </c>
      <c r="AZ21" s="79">
        <f>AT21/AT$12</f>
        <v>0.4764897579143389</v>
      </c>
      <c r="BA21" s="22">
        <f>MIN(C21:AT21)</f>
        <v>778</v>
      </c>
      <c r="BB21" s="22">
        <f>MAX(C21:AT21)</f>
        <v>2047</v>
      </c>
      <c r="BC21" s="76">
        <f>RANK(AT21,C21:AT21,0)</f>
        <v>1</v>
      </c>
      <c r="BD21" s="76">
        <f>RANK(AT21,AH21:AT21,0)</f>
        <v>1</v>
      </c>
    </row>
    <row r="22" spans="3:56" ht="12.7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  <c r="AD22" s="22"/>
      <c r="AE22" s="21"/>
      <c r="AF22" s="21"/>
      <c r="AG22" s="21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141"/>
      <c r="AW22" s="89"/>
      <c r="AX22" s="89"/>
      <c r="AZ22" s="78"/>
      <c r="BA22" s="24"/>
      <c r="BB22" s="24"/>
      <c r="BC22" s="76"/>
      <c r="BD22" s="76"/>
    </row>
    <row r="23" spans="2:56" ht="12.75">
      <c r="B23" s="5" t="s">
        <v>55</v>
      </c>
      <c r="C23" s="94">
        <v>539</v>
      </c>
      <c r="D23" s="94">
        <v>421</v>
      </c>
      <c r="E23" s="94">
        <v>555</v>
      </c>
      <c r="F23" s="94">
        <v>564</v>
      </c>
      <c r="G23" s="94">
        <v>700</v>
      </c>
      <c r="H23" s="94">
        <v>739</v>
      </c>
      <c r="I23" s="94">
        <v>875</v>
      </c>
      <c r="J23" s="94">
        <v>724</v>
      </c>
      <c r="K23" s="94">
        <v>929</v>
      </c>
      <c r="L23" s="94">
        <v>905</v>
      </c>
      <c r="M23" s="94">
        <v>743</v>
      </c>
      <c r="N23" s="94">
        <v>598</v>
      </c>
      <c r="O23" s="94">
        <v>740</v>
      </c>
      <c r="P23" s="94">
        <v>757</v>
      </c>
      <c r="Q23" s="94">
        <v>804</v>
      </c>
      <c r="R23" s="94">
        <v>527</v>
      </c>
      <c r="S23" s="94">
        <v>622</v>
      </c>
      <c r="T23" s="94">
        <v>557</v>
      </c>
      <c r="U23" s="94">
        <v>684</v>
      </c>
      <c r="V23" s="94">
        <v>770</v>
      </c>
      <c r="W23" s="94">
        <v>589</v>
      </c>
      <c r="X23" s="94">
        <v>838</v>
      </c>
      <c r="Y23" s="94">
        <v>850.5</v>
      </c>
      <c r="Z23" s="94">
        <v>881.6</v>
      </c>
      <c r="AA23" s="95">
        <v>872.5</v>
      </c>
      <c r="AB23" s="95">
        <v>800.5</v>
      </c>
      <c r="AC23" s="95">
        <v>973</v>
      </c>
      <c r="AD23" s="95">
        <v>996</v>
      </c>
      <c r="AE23" s="94">
        <v>1064</v>
      </c>
      <c r="AF23" s="94">
        <v>1045</v>
      </c>
      <c r="AG23" s="94">
        <v>885</v>
      </c>
      <c r="AH23" s="81">
        <v>1103</v>
      </c>
      <c r="AI23" s="81">
        <v>947</v>
      </c>
      <c r="AJ23" s="81">
        <v>1118</v>
      </c>
      <c r="AK23" s="81">
        <v>1160</v>
      </c>
      <c r="AL23" s="81">
        <v>1283</v>
      </c>
      <c r="AM23" s="81">
        <v>1499</v>
      </c>
      <c r="AN23" s="81">
        <v>1501</v>
      </c>
      <c r="AO23" s="81">
        <v>1365</v>
      </c>
      <c r="AP23" s="81">
        <v>1317</v>
      </c>
      <c r="AQ23" s="81">
        <v>1638</v>
      </c>
      <c r="AR23" s="81">
        <v>1843</v>
      </c>
      <c r="AS23" s="81">
        <v>1942</v>
      </c>
      <c r="AT23" s="81">
        <v>2166</v>
      </c>
      <c r="AU23" s="81">
        <v>2110</v>
      </c>
      <c r="AV23" s="144">
        <v>2060</v>
      </c>
      <c r="AW23" s="89">
        <f>AV23</f>
        <v>2060</v>
      </c>
      <c r="AX23" s="89">
        <f>AW23</f>
        <v>2060</v>
      </c>
      <c r="AZ23" s="79">
        <f>AT23/AT$12</f>
        <v>0.5041899441340782</v>
      </c>
      <c r="BA23" s="24">
        <f>MIN(C23:AT23)</f>
        <v>421</v>
      </c>
      <c r="BB23" s="24">
        <f>MAX(C23:AT23)</f>
        <v>2166</v>
      </c>
      <c r="BC23" s="76">
        <f>RANK(AT23,C23:AT23,0)</f>
        <v>1</v>
      </c>
      <c r="BD23" s="76">
        <f>RANK(AT23,AH23:AT23,0)</f>
        <v>1</v>
      </c>
    </row>
    <row r="24" spans="3:56" ht="12.7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  <c r="AC24" s="22"/>
      <c r="AD24" s="22"/>
      <c r="AE24" s="21"/>
      <c r="AF24" s="21"/>
      <c r="AG24" s="21" t="s">
        <v>107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141"/>
      <c r="AW24" s="89"/>
      <c r="AX24" s="89"/>
      <c r="AZ24" s="78"/>
      <c r="BA24" s="24"/>
      <c r="BB24" s="24"/>
      <c r="BC24" s="76"/>
      <c r="BD24" s="76"/>
    </row>
    <row r="25" spans="2:56" ht="12.75">
      <c r="B25" s="5" t="s">
        <v>56</v>
      </c>
      <c r="C25" s="21">
        <f aca="true" t="shared" si="24" ref="C25:R25">SUM(C21,C23)</f>
        <v>1437</v>
      </c>
      <c r="D25" s="21">
        <f t="shared" si="24"/>
        <v>1199</v>
      </c>
      <c r="E25" s="21">
        <f t="shared" si="24"/>
        <v>1491</v>
      </c>
      <c r="F25" s="21">
        <f t="shared" si="24"/>
        <v>1431</v>
      </c>
      <c r="G25" s="21">
        <f t="shared" si="24"/>
        <v>1709</v>
      </c>
      <c r="H25" s="21">
        <f t="shared" si="24"/>
        <v>1854</v>
      </c>
      <c r="I25" s="21">
        <f t="shared" si="24"/>
        <v>2079</v>
      </c>
      <c r="J25" s="21">
        <f t="shared" si="24"/>
        <v>1843</v>
      </c>
      <c r="K25" s="21">
        <f t="shared" si="24"/>
        <v>2048</v>
      </c>
      <c r="L25" s="21">
        <f t="shared" si="24"/>
        <v>2099</v>
      </c>
      <c r="M25" s="21">
        <f t="shared" si="24"/>
        <v>1805</v>
      </c>
      <c r="N25" s="21">
        <f t="shared" si="24"/>
        <v>1721</v>
      </c>
      <c r="O25" s="21">
        <f t="shared" si="24"/>
        <v>1879</v>
      </c>
      <c r="P25" s="21">
        <f t="shared" si="24"/>
        <v>2042</v>
      </c>
      <c r="Q25" s="21">
        <f t="shared" si="24"/>
        <v>2073</v>
      </c>
      <c r="R25" s="21">
        <f t="shared" si="24"/>
        <v>1672</v>
      </c>
      <c r="S25" s="21">
        <f aca="true" t="shared" si="25" ref="S25:AK25">SUM(S21,S23)</f>
        <v>1869</v>
      </c>
      <c r="T25" s="21">
        <f t="shared" si="25"/>
        <v>1839</v>
      </c>
      <c r="U25" s="21">
        <f t="shared" si="25"/>
        <v>2041</v>
      </c>
      <c r="V25" s="21">
        <f t="shared" si="25"/>
        <v>2179</v>
      </c>
      <c r="W25" s="21">
        <f t="shared" si="25"/>
        <v>1960</v>
      </c>
      <c r="X25" s="21">
        <f t="shared" si="25"/>
        <v>2394</v>
      </c>
      <c r="Y25" s="21">
        <f t="shared" si="25"/>
        <v>2329.5</v>
      </c>
      <c r="Z25" s="21">
        <f t="shared" si="25"/>
        <v>2440.2</v>
      </c>
      <c r="AA25" s="22">
        <f>SUM(AA21,AA23)</f>
        <v>2625.9</v>
      </c>
      <c r="AB25" s="22">
        <f t="shared" si="25"/>
        <v>2595</v>
      </c>
      <c r="AC25" s="22">
        <f t="shared" si="25"/>
        <v>2716</v>
      </c>
      <c r="AD25" s="22">
        <f t="shared" si="25"/>
        <v>2805</v>
      </c>
      <c r="AE25" s="22">
        <f t="shared" si="25"/>
        <v>2933</v>
      </c>
      <c r="AF25" s="22">
        <f t="shared" si="25"/>
        <v>2790</v>
      </c>
      <c r="AG25" s="22">
        <f t="shared" si="25"/>
        <v>2524</v>
      </c>
      <c r="AH25" s="22">
        <f>SUM(AH21,AH23)</f>
        <v>2986</v>
      </c>
      <c r="AI25" s="22">
        <f t="shared" si="25"/>
        <v>2873</v>
      </c>
      <c r="AJ25" s="22">
        <f>SUM(AJ21,AJ23)</f>
        <v>3073</v>
      </c>
      <c r="AK25" s="22">
        <f t="shared" si="25"/>
        <v>3056</v>
      </c>
      <c r="AL25" s="22">
        <f aca="true" t="shared" si="26" ref="AL25:AX25">SUM(AL21,AL23)</f>
        <v>3047</v>
      </c>
      <c r="AM25" s="22">
        <f t="shared" si="26"/>
        <v>3361</v>
      </c>
      <c r="AN25" s="22">
        <f t="shared" si="26"/>
        <v>3279</v>
      </c>
      <c r="AO25" s="22">
        <f t="shared" si="26"/>
        <v>3156</v>
      </c>
      <c r="AP25" s="22">
        <f t="shared" si="26"/>
        <v>3111</v>
      </c>
      <c r="AQ25" s="22">
        <f t="shared" si="26"/>
        <v>3479</v>
      </c>
      <c r="AR25" s="22">
        <f t="shared" si="26"/>
        <v>3861</v>
      </c>
      <c r="AS25" s="22">
        <v>3944</v>
      </c>
      <c r="AT25" s="22">
        <v>4214</v>
      </c>
      <c r="AU25" s="22">
        <v>4286</v>
      </c>
      <c r="AV25" s="82">
        <v>4256</v>
      </c>
      <c r="AW25" s="82">
        <f t="shared" si="26"/>
        <v>4256</v>
      </c>
      <c r="AX25" s="82">
        <f t="shared" si="26"/>
        <v>4256</v>
      </c>
      <c r="AZ25" s="79">
        <f>AT25/AT$12</f>
        <v>0.9809124767225326</v>
      </c>
      <c r="BA25" s="22">
        <f>MIN(C25:AT25)</f>
        <v>1199</v>
      </c>
      <c r="BB25" s="22">
        <f>MAX(C25:AT25)</f>
        <v>4214</v>
      </c>
      <c r="BC25" s="76">
        <f>RANK(AT25,C25:AT25,0)</f>
        <v>1</v>
      </c>
      <c r="BD25" s="76">
        <f>RANK(AT25,AH25:AT25,0)</f>
        <v>1</v>
      </c>
    </row>
    <row r="26" spans="3:56" ht="12.7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  <c r="AD26" s="22"/>
      <c r="AE26" s="21"/>
      <c r="AF26" s="21"/>
      <c r="AG26" s="21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141"/>
      <c r="AW26" s="89"/>
      <c r="AX26" s="89"/>
      <c r="AZ26" s="78"/>
      <c r="BA26" s="24"/>
      <c r="BB26" s="24"/>
      <c r="BC26" s="76"/>
      <c r="BD26" s="76"/>
    </row>
    <row r="27" spans="2:56" ht="12.75">
      <c r="B27" s="5" t="s">
        <v>57</v>
      </c>
      <c r="C27" s="21">
        <f aca="true" t="shared" si="27" ref="C27:R27">C15-C25</f>
        <v>171</v>
      </c>
      <c r="D27" s="21">
        <f t="shared" si="27"/>
        <v>188</v>
      </c>
      <c r="E27" s="21">
        <f t="shared" si="27"/>
        <v>246</v>
      </c>
      <c r="F27" s="21">
        <f t="shared" si="27"/>
        <v>104</v>
      </c>
      <c r="G27" s="21">
        <f t="shared" si="27"/>
        <v>162</v>
      </c>
      <c r="H27" s="21">
        <f t="shared" si="27"/>
        <v>177</v>
      </c>
      <c r="I27" s="21">
        <f t="shared" si="27"/>
        <v>359</v>
      </c>
      <c r="J27" s="21">
        <f t="shared" si="27"/>
        <v>314</v>
      </c>
      <c r="K27" s="21">
        <f t="shared" si="27"/>
        <v>255</v>
      </c>
      <c r="L27" s="21">
        <f t="shared" si="27"/>
        <v>346</v>
      </c>
      <c r="M27" s="21">
        <f t="shared" si="27"/>
        <v>177</v>
      </c>
      <c r="N27" s="21">
        <f t="shared" si="27"/>
        <v>317</v>
      </c>
      <c r="O27" s="21">
        <f t="shared" si="27"/>
        <v>537</v>
      </c>
      <c r="P27" s="21">
        <f t="shared" si="27"/>
        <v>438</v>
      </c>
      <c r="Q27" s="21">
        <f t="shared" si="27"/>
        <v>304</v>
      </c>
      <c r="R27" s="21">
        <f t="shared" si="27"/>
        <v>185</v>
      </c>
      <c r="S27" s="21">
        <f aca="true" t="shared" si="28" ref="S27:AD27">S15-S25</f>
        <v>243</v>
      </c>
      <c r="T27" s="21">
        <f t="shared" si="28"/>
        <v>334</v>
      </c>
      <c r="U27" s="21">
        <f t="shared" si="28"/>
        <v>283</v>
      </c>
      <c r="V27" s="21">
        <f t="shared" si="28"/>
        <v>296.3539999999998</v>
      </c>
      <c r="W27" s="21">
        <f t="shared" si="28"/>
        <v>212.27199999999993</v>
      </c>
      <c r="X27" s="21">
        <f t="shared" si="28"/>
        <v>338.1410000000001</v>
      </c>
      <c r="Y27" s="21">
        <f t="shared" si="28"/>
        <v>183.7539999999999</v>
      </c>
      <c r="Z27" s="21">
        <f t="shared" si="28"/>
        <v>134.80000000000018</v>
      </c>
      <c r="AA27" s="22">
        <f>AA15-AA25</f>
        <v>202.25</v>
      </c>
      <c r="AB27" s="22">
        <f t="shared" si="28"/>
        <v>352.2640000000001</v>
      </c>
      <c r="AC27" s="22">
        <f t="shared" si="28"/>
        <v>290</v>
      </c>
      <c r="AD27" s="22">
        <f t="shared" si="28"/>
        <v>247</v>
      </c>
      <c r="AE27" s="22">
        <v>208</v>
      </c>
      <c r="AF27" s="22">
        <v>178</v>
      </c>
      <c r="AG27" s="22">
        <v>112</v>
      </c>
      <c r="AH27" s="22">
        <v>256</v>
      </c>
      <c r="AI27" s="22">
        <f>AI15-AI25</f>
        <v>449</v>
      </c>
      <c r="AJ27" s="22">
        <f>AJ15-AJ25</f>
        <v>573</v>
      </c>
      <c r="AK27" s="22">
        <v>205</v>
      </c>
      <c r="AL27" s="22">
        <f>AL15-AL25</f>
        <v>138</v>
      </c>
      <c r="AM27" s="22">
        <f>AM15-AM25</f>
        <v>150.54400000000032</v>
      </c>
      <c r="AN27" s="22">
        <f>AN15-AN25</f>
        <v>214.54400000000032</v>
      </c>
      <c r="AO27" s="22">
        <f>AO15-AO25</f>
        <v>169.07840000000033</v>
      </c>
      <c r="AP27" s="22">
        <v>141</v>
      </c>
      <c r="AQ27" s="22">
        <f aca="true" t="shared" si="29" ref="AQ27:AX27">AQ15-AQ25</f>
        <v>91.64000000000033</v>
      </c>
      <c r="AR27" s="22">
        <f t="shared" si="29"/>
        <v>191.04390000000012</v>
      </c>
      <c r="AS27" s="22">
        <v>197</v>
      </c>
      <c r="AT27" s="22">
        <v>302</v>
      </c>
      <c r="AU27" s="22">
        <v>430</v>
      </c>
      <c r="AV27" s="82">
        <v>785</v>
      </c>
      <c r="AW27" s="82">
        <f t="shared" si="29"/>
        <v>-269.99196787148594</v>
      </c>
      <c r="AX27" s="82">
        <f t="shared" si="29"/>
        <v>821.8000000000002</v>
      </c>
      <c r="AZ27" s="79">
        <f>AT27/AT$12</f>
        <v>0.07029795158286778</v>
      </c>
      <c r="BA27" s="22">
        <f>MIN(C27:AT27)</f>
        <v>91.64000000000033</v>
      </c>
      <c r="BB27" s="22">
        <f>MAX(C27:AT27)</f>
        <v>573</v>
      </c>
      <c r="BC27" s="76">
        <f>RANK(AT27,C27:AT27,0)</f>
        <v>13</v>
      </c>
      <c r="BD27" s="76">
        <f>RANK(AT27,AH27:AT27,0)</f>
        <v>3</v>
      </c>
    </row>
    <row r="28" spans="2:56" s="64" customFormat="1" ht="12.75">
      <c r="B28" s="99" t="s">
        <v>58</v>
      </c>
      <c r="C28" s="100">
        <f aca="true" t="shared" si="30" ref="C28:R28">C27-SUM(C29:C30)</f>
        <v>170</v>
      </c>
      <c r="D28" s="100">
        <f t="shared" si="30"/>
        <v>188</v>
      </c>
      <c r="E28" s="100">
        <f t="shared" si="30"/>
        <v>246</v>
      </c>
      <c r="F28" s="100">
        <f t="shared" si="30"/>
        <v>100</v>
      </c>
      <c r="G28" s="100">
        <f t="shared" si="30"/>
        <v>144</v>
      </c>
      <c r="H28" s="100">
        <f t="shared" si="30"/>
        <v>164</v>
      </c>
      <c r="I28" s="100">
        <f t="shared" si="30"/>
        <v>317</v>
      </c>
      <c r="J28" s="100">
        <f t="shared" si="30"/>
        <v>258</v>
      </c>
      <c r="K28" s="100">
        <f t="shared" si="30"/>
        <v>170</v>
      </c>
      <c r="L28" s="100">
        <f t="shared" si="30"/>
        <v>205</v>
      </c>
      <c r="M28" s="100">
        <f t="shared" si="30"/>
        <v>149</v>
      </c>
      <c r="N28" s="100">
        <f t="shared" si="30"/>
        <v>156</v>
      </c>
      <c r="O28" s="100">
        <f t="shared" si="30"/>
        <v>82</v>
      </c>
      <c r="P28" s="100">
        <f t="shared" si="30"/>
        <v>41</v>
      </c>
      <c r="Q28" s="100">
        <f t="shared" si="30"/>
        <v>254</v>
      </c>
      <c r="R28" s="100">
        <f t="shared" si="30"/>
        <v>168</v>
      </c>
      <c r="S28" s="100">
        <f aca="true" t="shared" si="31" ref="S28:AC28">S27-SUM(S29:S30)</f>
        <v>216</v>
      </c>
      <c r="T28" s="100">
        <f t="shared" si="31"/>
        <v>281</v>
      </c>
      <c r="U28" s="100">
        <f t="shared" si="31"/>
        <v>243</v>
      </c>
      <c r="V28" s="100">
        <f t="shared" si="31"/>
        <v>240.35399999999981</v>
      </c>
      <c r="W28" s="100">
        <f t="shared" si="31"/>
        <v>202.27199999999993</v>
      </c>
      <c r="X28" s="100">
        <f t="shared" si="31"/>
        <v>265.1410000000001</v>
      </c>
      <c r="Y28" s="100">
        <f t="shared" si="31"/>
        <v>165.55399999999992</v>
      </c>
      <c r="Z28" s="100">
        <f t="shared" si="31"/>
        <v>113.50000000000018</v>
      </c>
      <c r="AA28" s="100">
        <f t="shared" si="31"/>
        <v>155.25</v>
      </c>
      <c r="AB28" s="100">
        <f t="shared" si="31"/>
        <v>262.2640000000001</v>
      </c>
      <c r="AC28" s="100">
        <f t="shared" si="31"/>
        <v>185</v>
      </c>
      <c r="AD28" s="100"/>
      <c r="AE28" s="100"/>
      <c r="AF28" s="100"/>
      <c r="AG28" s="100"/>
      <c r="AH28" s="100"/>
      <c r="AI28" s="100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82"/>
      <c r="AW28" s="101"/>
      <c r="AX28" s="101"/>
      <c r="AY28" s="99"/>
      <c r="AZ28" s="102"/>
      <c r="BA28" s="22"/>
      <c r="BB28" s="22"/>
      <c r="BC28" s="103"/>
      <c r="BD28" s="103"/>
    </row>
    <row r="29" spans="2:56" s="64" customFormat="1" ht="12.75">
      <c r="B29" s="99" t="s">
        <v>59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1</v>
      </c>
      <c r="L29" s="104">
        <v>21</v>
      </c>
      <c r="M29" s="104">
        <v>1</v>
      </c>
      <c r="N29" s="104">
        <v>4</v>
      </c>
      <c r="O29" s="104">
        <v>131</v>
      </c>
      <c r="P29" s="104">
        <v>249</v>
      </c>
      <c r="Q29" s="104">
        <v>7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95">
        <v>1</v>
      </c>
      <c r="AB29" s="95">
        <v>0</v>
      </c>
      <c r="AC29" s="95">
        <v>0</v>
      </c>
      <c r="AD29" s="95"/>
      <c r="AE29" s="104"/>
      <c r="AF29" s="104"/>
      <c r="AG29" s="104"/>
      <c r="AH29" s="104"/>
      <c r="AI29" s="104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123"/>
      <c r="AW29" s="101"/>
      <c r="AX29" s="101"/>
      <c r="AY29" s="99"/>
      <c r="AZ29" s="102"/>
      <c r="BA29" s="22">
        <f>MIN(C29:AT29)</f>
        <v>0</v>
      </c>
      <c r="BB29" s="22">
        <f>MAX(C29:AT29)</f>
        <v>249</v>
      </c>
      <c r="BC29" s="103">
        <f>RANK(AT29,C29:AT29,0)</f>
        <v>9</v>
      </c>
      <c r="BD29" s="103"/>
    </row>
    <row r="30" spans="2:56" s="64" customFormat="1" ht="12.75">
      <c r="B30" s="99" t="s">
        <v>60</v>
      </c>
      <c r="C30" s="104">
        <v>1</v>
      </c>
      <c r="D30" s="104">
        <v>0</v>
      </c>
      <c r="E30" s="104">
        <v>0</v>
      </c>
      <c r="F30" s="104">
        <v>4</v>
      </c>
      <c r="G30" s="104">
        <v>18</v>
      </c>
      <c r="H30" s="104">
        <v>13</v>
      </c>
      <c r="I30" s="104">
        <v>42</v>
      </c>
      <c r="J30" s="104">
        <v>56</v>
      </c>
      <c r="K30" s="104">
        <v>84</v>
      </c>
      <c r="L30" s="104">
        <v>120</v>
      </c>
      <c r="M30" s="104">
        <v>27</v>
      </c>
      <c r="N30" s="104">
        <v>157</v>
      </c>
      <c r="O30" s="104">
        <v>324</v>
      </c>
      <c r="P30" s="104">
        <v>148</v>
      </c>
      <c r="Q30" s="104">
        <v>43</v>
      </c>
      <c r="R30" s="104">
        <v>17</v>
      </c>
      <c r="S30" s="104">
        <v>27</v>
      </c>
      <c r="T30" s="104">
        <v>53</v>
      </c>
      <c r="U30" s="104">
        <v>40</v>
      </c>
      <c r="V30" s="104">
        <v>56</v>
      </c>
      <c r="W30" s="104">
        <v>10</v>
      </c>
      <c r="X30" s="104">
        <v>73</v>
      </c>
      <c r="Y30" s="104">
        <v>18.2</v>
      </c>
      <c r="Z30" s="104">
        <v>21.3</v>
      </c>
      <c r="AA30" s="95">
        <v>46</v>
      </c>
      <c r="AB30" s="95">
        <v>90</v>
      </c>
      <c r="AC30" s="95">
        <v>105</v>
      </c>
      <c r="AD30" s="95"/>
      <c r="AE30" s="104"/>
      <c r="AF30" s="104"/>
      <c r="AG30" s="104"/>
      <c r="AH30" s="104"/>
      <c r="AI30" s="104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123"/>
      <c r="AW30" s="101"/>
      <c r="AX30" s="101"/>
      <c r="AY30" s="99"/>
      <c r="AZ30" s="102"/>
      <c r="BA30" s="22">
        <f>MIN(C30:AT30)</f>
        <v>0</v>
      </c>
      <c r="BB30" s="22">
        <f>MAX(C30:AT30)</f>
        <v>324</v>
      </c>
      <c r="BC30" s="103">
        <f>RANK(AT30,C30:AT30,0)</f>
        <v>26</v>
      </c>
      <c r="BD30" s="103"/>
    </row>
    <row r="31" spans="2:56" s="64" customFormat="1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25"/>
      <c r="AB31" s="25"/>
      <c r="AC31" s="25"/>
      <c r="AD31" s="25"/>
      <c r="AE31" s="99"/>
      <c r="AF31" s="99"/>
      <c r="AG31" s="99"/>
      <c r="AH31" s="99"/>
      <c r="AI31" s="99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99"/>
      <c r="AZ31" s="102"/>
      <c r="BA31" s="106"/>
      <c r="BB31" s="106"/>
      <c r="BC31" s="103"/>
      <c r="BD31" s="103"/>
    </row>
    <row r="32" spans="2:56" s="64" customFormat="1" ht="12.75">
      <c r="B32" s="107" t="s">
        <v>61</v>
      </c>
      <c r="C32" s="108">
        <f aca="true" t="shared" si="32" ref="C32:R32">C27/C25</f>
        <v>0.11899791231732777</v>
      </c>
      <c r="D32" s="108">
        <f t="shared" si="32"/>
        <v>0.15679733110925773</v>
      </c>
      <c r="E32" s="108">
        <f t="shared" si="32"/>
        <v>0.16498993963782696</v>
      </c>
      <c r="F32" s="108">
        <f t="shared" si="32"/>
        <v>0.0726764500349406</v>
      </c>
      <c r="G32" s="108">
        <f t="shared" si="32"/>
        <v>0.09479227618490345</v>
      </c>
      <c r="H32" s="108">
        <f t="shared" si="32"/>
        <v>0.09546925566343042</v>
      </c>
      <c r="I32" s="108">
        <f t="shared" si="32"/>
        <v>0.17267917267917268</v>
      </c>
      <c r="J32" s="108">
        <f t="shared" si="32"/>
        <v>0.17037438958220294</v>
      </c>
      <c r="K32" s="108">
        <f t="shared" si="32"/>
        <v>0.12451171875</v>
      </c>
      <c r="L32" s="108">
        <f t="shared" si="32"/>
        <v>0.16484040019056695</v>
      </c>
      <c r="M32" s="108">
        <f t="shared" si="32"/>
        <v>0.09806094182825485</v>
      </c>
      <c r="N32" s="108">
        <f t="shared" si="32"/>
        <v>0.1841952353282975</v>
      </c>
      <c r="O32" s="108">
        <f t="shared" si="32"/>
        <v>0.2857903139968068</v>
      </c>
      <c r="P32" s="108">
        <f t="shared" si="32"/>
        <v>0.21449559255631734</v>
      </c>
      <c r="Q32" s="108">
        <f t="shared" si="32"/>
        <v>0.14664737095996142</v>
      </c>
      <c r="R32" s="108">
        <f t="shared" si="32"/>
        <v>0.11064593301435406</v>
      </c>
      <c r="S32" s="108">
        <f aca="true" t="shared" si="33" ref="S32:Z32">S27/S25</f>
        <v>0.13001605136436598</v>
      </c>
      <c r="T32" s="108">
        <f t="shared" si="33"/>
        <v>0.18162044589450788</v>
      </c>
      <c r="U32" s="108">
        <f t="shared" si="33"/>
        <v>0.1386575208231259</v>
      </c>
      <c r="V32" s="108">
        <f t="shared" si="33"/>
        <v>0.13600458926112888</v>
      </c>
      <c r="W32" s="108">
        <f t="shared" si="33"/>
        <v>0.1083020408163265</v>
      </c>
      <c r="X32" s="108">
        <f t="shared" si="33"/>
        <v>0.14124519632414373</v>
      </c>
      <c r="Y32" s="108">
        <f t="shared" si="33"/>
        <v>0.07888130500107315</v>
      </c>
      <c r="Z32" s="108">
        <f t="shared" si="33"/>
        <v>0.05524137365789697</v>
      </c>
      <c r="AA32" s="108">
        <f aca="true" t="shared" si="34" ref="AA32:AG32">AA27/AA25</f>
        <v>0.07702121177501046</v>
      </c>
      <c r="AB32" s="108">
        <f t="shared" si="34"/>
        <v>0.13574720616570332</v>
      </c>
      <c r="AC32" s="108">
        <f t="shared" si="34"/>
        <v>0.10677466863033873</v>
      </c>
      <c r="AD32" s="108">
        <f t="shared" si="34"/>
        <v>0.08805704099821747</v>
      </c>
      <c r="AE32" s="108">
        <f t="shared" si="34"/>
        <v>0.07091714967609955</v>
      </c>
      <c r="AF32" s="108">
        <f t="shared" si="34"/>
        <v>0.06379928315412187</v>
      </c>
      <c r="AG32" s="108">
        <f t="shared" si="34"/>
        <v>0.044374009508716325</v>
      </c>
      <c r="AH32" s="108">
        <f aca="true" t="shared" si="35" ref="AH32:AM32">AH27/AH25</f>
        <v>0.08573342263898191</v>
      </c>
      <c r="AI32" s="108">
        <f t="shared" si="35"/>
        <v>0.15628263139575357</v>
      </c>
      <c r="AJ32" s="108">
        <f t="shared" si="35"/>
        <v>0.1864627399934917</v>
      </c>
      <c r="AK32" s="108">
        <f t="shared" si="35"/>
        <v>0.06708115183246073</v>
      </c>
      <c r="AL32" s="108">
        <f t="shared" si="35"/>
        <v>0.04529044962257959</v>
      </c>
      <c r="AM32" s="108">
        <f t="shared" si="35"/>
        <v>0.04479143112169007</v>
      </c>
      <c r="AN32" s="108">
        <f aca="true" t="shared" si="36" ref="AN32:AX32">AN27/AN25</f>
        <v>0.06542970417810318</v>
      </c>
      <c r="AO32" s="108">
        <f t="shared" si="36"/>
        <v>0.053573637515842945</v>
      </c>
      <c r="AP32" s="108">
        <f t="shared" si="36"/>
        <v>0.04532304725168756</v>
      </c>
      <c r="AQ32" s="108">
        <f t="shared" si="36"/>
        <v>0.026340902558206477</v>
      </c>
      <c r="AR32" s="108">
        <f t="shared" si="36"/>
        <v>0.04948041958041961</v>
      </c>
      <c r="AS32" s="108">
        <f t="shared" si="36"/>
        <v>0.04994929006085193</v>
      </c>
      <c r="AT32" s="108">
        <f t="shared" si="36"/>
        <v>0.07166587565258661</v>
      </c>
      <c r="AU32" s="108">
        <f t="shared" si="36"/>
        <v>0.10032664489034064</v>
      </c>
      <c r="AV32" s="108">
        <f t="shared" si="36"/>
        <v>0.18444548872180452</v>
      </c>
      <c r="AW32" s="108">
        <f t="shared" si="36"/>
        <v>-0.06343796237581907</v>
      </c>
      <c r="AX32" s="108">
        <f t="shared" si="36"/>
        <v>0.19309210526315793</v>
      </c>
      <c r="AY32" s="99"/>
      <c r="AZ32" s="102"/>
      <c r="BA32" s="108">
        <f>MIN(C32:AT32)</f>
        <v>0.026340902558206477</v>
      </c>
      <c r="BB32" s="108">
        <f>MAX(C32:AT32)</f>
        <v>0.2857903139968068</v>
      </c>
      <c r="BC32" s="103">
        <f>RANK(AT32,C32:AT32,0)</f>
        <v>31</v>
      </c>
      <c r="BD32" s="103">
        <f>RANK(AT32,AH32:AT32,0)</f>
        <v>4</v>
      </c>
    </row>
    <row r="33" spans="2:56" s="64" customFormat="1" ht="12.7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102"/>
      <c r="BA33" s="99"/>
      <c r="BB33" s="99"/>
      <c r="BC33" s="103"/>
      <c r="BD33" s="103"/>
    </row>
    <row r="34" spans="2:56" s="64" customFormat="1" ht="12.75">
      <c r="B34" s="109" t="s">
        <v>62</v>
      </c>
      <c r="C34" s="110">
        <v>5.68</v>
      </c>
      <c r="D34" s="110">
        <v>6.64</v>
      </c>
      <c r="E34" s="110">
        <v>4.92</v>
      </c>
      <c r="F34" s="110">
        <v>6.81</v>
      </c>
      <c r="G34" s="110">
        <v>5.88</v>
      </c>
      <c r="H34" s="110">
        <v>6.66</v>
      </c>
      <c r="I34" s="110">
        <v>6.28</v>
      </c>
      <c r="J34" s="110">
        <v>7.57</v>
      </c>
      <c r="K34" s="110">
        <v>6.07</v>
      </c>
      <c r="L34" s="110">
        <v>5.71</v>
      </c>
      <c r="M34" s="110">
        <v>7.83</v>
      </c>
      <c r="N34" s="110">
        <v>5.84</v>
      </c>
      <c r="O34" s="110">
        <v>5.05</v>
      </c>
      <c r="P34" s="110">
        <v>4.78</v>
      </c>
      <c r="Q34" s="110">
        <v>5.88</v>
      </c>
      <c r="R34" s="110">
        <v>7.42</v>
      </c>
      <c r="S34" s="110">
        <v>5.69</v>
      </c>
      <c r="T34" s="110">
        <v>5.74</v>
      </c>
      <c r="U34" s="110">
        <v>5.58</v>
      </c>
      <c r="V34" s="110">
        <v>5.56</v>
      </c>
      <c r="W34" s="110">
        <v>6.4</v>
      </c>
      <c r="X34" s="110">
        <v>5.48</v>
      </c>
      <c r="Y34" s="110">
        <v>6.72</v>
      </c>
      <c r="Z34" s="110">
        <v>7.35</v>
      </c>
      <c r="AA34" s="110">
        <v>6.47</v>
      </c>
      <c r="AB34" s="110">
        <v>4.93</v>
      </c>
      <c r="AC34" s="110">
        <v>4.63</v>
      </c>
      <c r="AD34" s="110">
        <v>4.54</v>
      </c>
      <c r="AE34" s="110">
        <v>4.38</v>
      </c>
      <c r="AF34" s="110">
        <v>5.53</v>
      </c>
      <c r="AG34" s="110">
        <v>7.34</v>
      </c>
      <c r="AH34" s="110">
        <v>5.74</v>
      </c>
      <c r="AI34" s="110">
        <v>5.66</v>
      </c>
      <c r="AJ34" s="110">
        <v>6.43</v>
      </c>
      <c r="AK34" s="110">
        <v>10.15</v>
      </c>
      <c r="AL34" s="110">
        <v>9.97</v>
      </c>
      <c r="AM34" s="110">
        <v>9.59</v>
      </c>
      <c r="AN34" s="110">
        <v>11.3</v>
      </c>
      <c r="AO34" s="110">
        <v>12.5</v>
      </c>
      <c r="AP34" s="110">
        <v>14.4</v>
      </c>
      <c r="AQ34" s="110">
        <v>13</v>
      </c>
      <c r="AR34" s="110">
        <v>10.1</v>
      </c>
      <c r="AS34" s="110">
        <v>8.95</v>
      </c>
      <c r="AT34" s="110">
        <v>9.47</v>
      </c>
      <c r="AU34" s="110">
        <v>9.35</v>
      </c>
      <c r="AV34" s="110">
        <f>AV39</f>
        <v>8.9</v>
      </c>
      <c r="AW34" s="111"/>
      <c r="AX34" s="111"/>
      <c r="AY34" s="99"/>
      <c r="AZ34" s="102"/>
      <c r="BA34" s="111">
        <f>MIN(C34:AN34)</f>
        <v>4.38</v>
      </c>
      <c r="BB34" s="111">
        <f>MAX(C34:AN34)</f>
        <v>11.3</v>
      </c>
      <c r="BC34" s="103">
        <f>RANK(AN34,C34:AN34,0)</f>
        <v>1</v>
      </c>
      <c r="BD34" s="103">
        <f>RANK(AN34,AH34:AN34,0)</f>
        <v>1</v>
      </c>
    </row>
    <row r="35" spans="2:54" s="64" customFormat="1" ht="12.75">
      <c r="B35" s="99" t="s">
        <v>63</v>
      </c>
      <c r="C35" s="112">
        <v>2.25</v>
      </c>
      <c r="D35" s="112">
        <v>2.25</v>
      </c>
      <c r="E35" s="112">
        <v>0</v>
      </c>
      <c r="F35" s="112">
        <v>2.5</v>
      </c>
      <c r="G35" s="112">
        <v>3.5</v>
      </c>
      <c r="H35" s="112">
        <v>4.5</v>
      </c>
      <c r="I35" s="112">
        <v>4.5</v>
      </c>
      <c r="J35" s="112">
        <v>5.02</v>
      </c>
      <c r="K35" s="112">
        <v>5.02</v>
      </c>
      <c r="L35" s="112">
        <v>5.02</v>
      </c>
      <c r="M35" s="112">
        <v>5.02</v>
      </c>
      <c r="N35" s="112">
        <v>5.02</v>
      </c>
      <c r="O35" s="112">
        <v>5.02</v>
      </c>
      <c r="P35" s="112">
        <v>4.56</v>
      </c>
      <c r="Q35" s="112">
        <v>4.77</v>
      </c>
      <c r="R35" s="112">
        <v>4.77</v>
      </c>
      <c r="S35" s="112">
        <v>4.55</v>
      </c>
      <c r="T35" s="112">
        <v>4.5</v>
      </c>
      <c r="U35" s="112">
        <v>4.92</v>
      </c>
      <c r="V35" s="112">
        <v>4.92</v>
      </c>
      <c r="W35" s="112">
        <v>4.92</v>
      </c>
      <c r="X35" s="112">
        <v>4.92</v>
      </c>
      <c r="Y35" s="112">
        <v>4.92</v>
      </c>
      <c r="Z35" s="112">
        <v>4.92</v>
      </c>
      <c r="AA35" s="96">
        <v>5.26</v>
      </c>
      <c r="AB35" s="96">
        <v>5.26</v>
      </c>
      <c r="AC35" s="96">
        <v>5.26</v>
      </c>
      <c r="AD35" s="96"/>
      <c r="AE35" s="113"/>
      <c r="AF35" s="113"/>
      <c r="AG35" s="113"/>
      <c r="AH35" s="113"/>
      <c r="AI35" s="113"/>
      <c r="AJ35" s="113"/>
      <c r="AK35" s="113"/>
      <c r="AL35" s="114"/>
      <c r="AM35" s="113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BA35" s="106"/>
      <c r="BB35" s="99"/>
    </row>
    <row r="36" spans="2:51" s="64" customFormat="1" ht="12.75">
      <c r="B36" s="99" t="s">
        <v>64</v>
      </c>
      <c r="C36" s="115">
        <f aca="true" t="shared" si="37" ref="C36:R36">C34/C35</f>
        <v>2.5244444444444443</v>
      </c>
      <c r="D36" s="115">
        <f t="shared" si="37"/>
        <v>2.951111111111111</v>
      </c>
      <c r="E36" s="115"/>
      <c r="F36" s="115">
        <f t="shared" si="37"/>
        <v>2.7239999999999998</v>
      </c>
      <c r="G36" s="115">
        <f t="shared" si="37"/>
        <v>1.68</v>
      </c>
      <c r="H36" s="115">
        <f t="shared" si="37"/>
        <v>1.48</v>
      </c>
      <c r="I36" s="115">
        <f t="shared" si="37"/>
        <v>1.3955555555555557</v>
      </c>
      <c r="J36" s="115">
        <f t="shared" si="37"/>
        <v>1.50796812749004</v>
      </c>
      <c r="K36" s="115">
        <f t="shared" si="37"/>
        <v>1.209163346613546</v>
      </c>
      <c r="L36" s="115">
        <f t="shared" si="37"/>
        <v>1.1374501992031874</v>
      </c>
      <c r="M36" s="115">
        <f t="shared" si="37"/>
        <v>1.559760956175299</v>
      </c>
      <c r="N36" s="115">
        <f t="shared" si="37"/>
        <v>1.1633466135458168</v>
      </c>
      <c r="O36" s="115">
        <f t="shared" si="37"/>
        <v>1.0059760956175299</v>
      </c>
      <c r="P36" s="115">
        <f t="shared" si="37"/>
        <v>1.0482456140350878</v>
      </c>
      <c r="Q36" s="115">
        <f t="shared" si="37"/>
        <v>1.2327044025157234</v>
      </c>
      <c r="R36" s="115">
        <f t="shared" si="37"/>
        <v>1.5555555555555556</v>
      </c>
      <c r="S36" s="115">
        <f aca="true" t="shared" si="38" ref="S36:AC36">S34/S35</f>
        <v>1.2505494505494508</v>
      </c>
      <c r="T36" s="115">
        <f t="shared" si="38"/>
        <v>1.2755555555555556</v>
      </c>
      <c r="U36" s="115">
        <f t="shared" si="38"/>
        <v>1.1341463414634148</v>
      </c>
      <c r="V36" s="115">
        <f t="shared" si="38"/>
        <v>1.1300813008130082</v>
      </c>
      <c r="W36" s="115">
        <f t="shared" si="38"/>
        <v>1.3008130081300815</v>
      </c>
      <c r="X36" s="115">
        <f t="shared" si="38"/>
        <v>1.1138211382113823</v>
      </c>
      <c r="Y36" s="115">
        <f t="shared" si="38"/>
        <v>1.3658536585365852</v>
      </c>
      <c r="Z36" s="115">
        <f t="shared" si="38"/>
        <v>1.4939024390243902</v>
      </c>
      <c r="AA36" s="115">
        <f t="shared" si="38"/>
        <v>1.2300380228136882</v>
      </c>
      <c r="AB36" s="115">
        <f t="shared" si="38"/>
        <v>0.9372623574144486</v>
      </c>
      <c r="AC36" s="115">
        <f t="shared" si="38"/>
        <v>0.8802281368821293</v>
      </c>
      <c r="AD36" s="115"/>
      <c r="AE36" s="99"/>
      <c r="AF36" s="99"/>
      <c r="AG36" s="99"/>
      <c r="AH36" s="99"/>
      <c r="AI36" s="99"/>
      <c r="AJ36" s="99"/>
      <c r="AK36" s="99"/>
      <c r="AL36" s="106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</row>
    <row r="37" spans="2:51" s="64" customFormat="1" ht="12.7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106"/>
      <c r="AO37" s="116"/>
      <c r="AP37" s="116"/>
      <c r="AQ37" s="116"/>
      <c r="AR37" s="116"/>
      <c r="AS37" s="116"/>
      <c r="AT37" s="116"/>
      <c r="AU37" s="116" t="s">
        <v>110</v>
      </c>
      <c r="AV37" s="117">
        <v>7.65</v>
      </c>
      <c r="AW37" s="99"/>
      <c r="AX37" s="99"/>
      <c r="AY37" s="99"/>
    </row>
    <row r="38" spans="2:51" s="64" customFormat="1" ht="12.7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18"/>
      <c r="AK38" s="99"/>
      <c r="AL38" s="106"/>
      <c r="AO38" s="116"/>
      <c r="AP38" s="116"/>
      <c r="AQ38" s="116"/>
      <c r="AR38" s="116"/>
      <c r="AS38" s="116"/>
      <c r="AT38" s="116"/>
      <c r="AU38" s="116" t="s">
        <v>111</v>
      </c>
      <c r="AV38" s="117">
        <v>10.15</v>
      </c>
      <c r="AW38" s="119"/>
      <c r="AY38" s="99"/>
    </row>
    <row r="39" spans="2:51" s="64" customFormat="1" ht="12.7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118"/>
      <c r="AK39" s="118"/>
      <c r="AL39" s="120"/>
      <c r="AO39" s="116"/>
      <c r="AP39" s="116"/>
      <c r="AQ39" s="116"/>
      <c r="AR39" s="116"/>
      <c r="AS39" s="116"/>
      <c r="AT39" s="116"/>
      <c r="AU39" s="116" t="s">
        <v>112</v>
      </c>
      <c r="AV39" s="116">
        <f>AVERAGE(AV37:AV38)</f>
        <v>8.9</v>
      </c>
      <c r="AW39" s="119"/>
      <c r="AX39" s="99"/>
      <c r="AY39" s="99"/>
    </row>
    <row r="40" spans="2:51" s="64" customFormat="1" ht="12.7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18"/>
      <c r="AK40" s="118"/>
      <c r="AL40" s="120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119"/>
      <c r="AX40" s="99"/>
      <c r="AY40" s="99"/>
    </row>
    <row r="41" spans="2:51" s="64" customFormat="1" ht="12.7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</row>
    <row r="42" spans="2:52" s="64" customFormat="1" ht="12.75">
      <c r="B42" s="99" t="s">
        <v>136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99"/>
      <c r="AC42" s="99"/>
      <c r="AD42" s="99"/>
      <c r="AE42" s="99"/>
      <c r="AF42" s="99"/>
      <c r="AG42" s="99"/>
      <c r="AH42" s="99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21"/>
      <c r="AV42" s="121"/>
      <c r="AW42" s="106"/>
      <c r="AX42" s="106"/>
      <c r="AY42" s="99"/>
      <c r="AZ42" s="102"/>
    </row>
    <row r="43" spans="2:56" s="64" customFormat="1" ht="12.75">
      <c r="B43" s="99" t="s">
        <v>137</v>
      </c>
      <c r="C43" s="95">
        <v>516</v>
      </c>
      <c r="D43" s="22">
        <f>C54</f>
        <v>794</v>
      </c>
      <c r="E43" s="22">
        <f aca="true" t="shared" si="39" ref="E43:AI43">D54</f>
        <v>561</v>
      </c>
      <c r="F43" s="22">
        <f t="shared" si="39"/>
        <v>1251</v>
      </c>
      <c r="G43" s="22">
        <f t="shared" si="39"/>
        <v>771</v>
      </c>
      <c r="H43" s="22">
        <f t="shared" si="39"/>
        <v>729</v>
      </c>
      <c r="I43" s="22">
        <f t="shared" si="39"/>
        <v>776</v>
      </c>
      <c r="J43" s="22">
        <f t="shared" si="39"/>
        <v>1210</v>
      </c>
      <c r="K43" s="22">
        <f t="shared" si="39"/>
        <v>1736</v>
      </c>
      <c r="L43" s="22">
        <f t="shared" si="39"/>
        <v>1103</v>
      </c>
      <c r="M43" s="22">
        <f t="shared" si="39"/>
        <v>1261</v>
      </c>
      <c r="N43" s="22">
        <f t="shared" si="39"/>
        <v>721</v>
      </c>
      <c r="O43" s="22">
        <f t="shared" si="39"/>
        <v>632</v>
      </c>
      <c r="P43" s="22">
        <f t="shared" si="39"/>
        <v>947</v>
      </c>
      <c r="Q43" s="22">
        <f t="shared" si="39"/>
        <v>1725</v>
      </c>
      <c r="R43" s="22">
        <f t="shared" si="39"/>
        <v>2092</v>
      </c>
      <c r="S43" s="22">
        <f t="shared" si="39"/>
        <v>1715</v>
      </c>
      <c r="T43" s="22">
        <f t="shared" si="39"/>
        <v>1305</v>
      </c>
      <c r="U43" s="22">
        <f t="shared" si="39"/>
        <v>1786</v>
      </c>
      <c r="V43" s="22">
        <f t="shared" si="39"/>
        <v>2239</v>
      </c>
      <c r="W43" s="22">
        <f t="shared" si="39"/>
        <v>1555</v>
      </c>
      <c r="X43" s="22">
        <f t="shared" si="39"/>
        <v>1103</v>
      </c>
      <c r="Y43" s="22">
        <f t="shared" si="39"/>
        <v>1137</v>
      </c>
      <c r="Z43" s="22">
        <f t="shared" si="39"/>
        <v>2015</v>
      </c>
      <c r="AA43" s="22">
        <f t="shared" si="39"/>
        <v>1520</v>
      </c>
      <c r="AB43" s="22">
        <f t="shared" si="39"/>
        <v>1382</v>
      </c>
      <c r="AC43" s="22">
        <f t="shared" si="39"/>
        <v>1520</v>
      </c>
      <c r="AD43" s="22">
        <f t="shared" si="39"/>
        <v>1995</v>
      </c>
      <c r="AE43" s="22">
        <v>2767</v>
      </c>
      <c r="AF43" s="22">
        <f t="shared" si="39"/>
        <v>2358</v>
      </c>
      <c r="AG43" s="22">
        <v>1489</v>
      </c>
      <c r="AH43" s="22">
        <f t="shared" si="39"/>
        <v>1076</v>
      </c>
      <c r="AI43" s="22">
        <f t="shared" si="39"/>
        <v>1699</v>
      </c>
      <c r="AJ43" s="22">
        <f>AI54</f>
        <v>3010</v>
      </c>
      <c r="AK43" s="22">
        <f>AJ54</f>
        <v>3085</v>
      </c>
      <c r="AL43" s="95">
        <v>2485</v>
      </c>
      <c r="AM43" s="22">
        <f aca="true" t="shared" si="40" ref="AM43:AS43">AL54</f>
        <v>2861</v>
      </c>
      <c r="AN43" s="22">
        <f t="shared" si="40"/>
        <v>3406</v>
      </c>
      <c r="AO43" s="22">
        <f t="shared" si="40"/>
        <v>2425</v>
      </c>
      <c r="AP43" s="22">
        <f t="shared" si="40"/>
        <v>2540</v>
      </c>
      <c r="AQ43" s="22">
        <f t="shared" si="40"/>
        <v>1705</v>
      </c>
      <c r="AR43" s="22">
        <f t="shared" si="40"/>
        <v>1165</v>
      </c>
      <c r="AS43" s="22">
        <f t="shared" si="40"/>
        <v>1855</v>
      </c>
      <c r="AT43" s="22">
        <v>1687</v>
      </c>
      <c r="AU43" s="82">
        <f>AT54</f>
        <v>1982</v>
      </c>
      <c r="AV43" s="82"/>
      <c r="AW43" s="22"/>
      <c r="AX43" s="22"/>
      <c r="AY43" s="99"/>
      <c r="AZ43" s="122"/>
      <c r="BA43" s="16">
        <f>MIN(C43:AS43)</f>
        <v>516</v>
      </c>
      <c r="BB43" s="16">
        <f>MAX(C43:AS43)</f>
        <v>3406</v>
      </c>
      <c r="BC43" s="103">
        <f>RANK(AS43,C43:AS43,0)</f>
        <v>14</v>
      </c>
      <c r="BD43" s="103">
        <f>RANK(AS43,AJ43:AS43,0)</f>
        <v>8</v>
      </c>
    </row>
    <row r="44" spans="2:56" s="64" customFormat="1" ht="12.75">
      <c r="B44" s="99" t="s">
        <v>47</v>
      </c>
      <c r="C44" s="95">
        <v>8995</v>
      </c>
      <c r="D44" s="95">
        <v>7376</v>
      </c>
      <c r="E44" s="95">
        <v>9630</v>
      </c>
      <c r="F44" s="95">
        <v>8578</v>
      </c>
      <c r="G44" s="95">
        <v>10288</v>
      </c>
      <c r="H44" s="95">
        <v>11323</v>
      </c>
      <c r="I44" s="95">
        <v>12105</v>
      </c>
      <c r="J44" s="95">
        <v>11270</v>
      </c>
      <c r="K44" s="95">
        <v>10979</v>
      </c>
      <c r="L44" s="95">
        <v>12041</v>
      </c>
      <c r="M44" s="95">
        <v>10872</v>
      </c>
      <c r="N44" s="95">
        <v>11468</v>
      </c>
      <c r="O44" s="95">
        <v>11617</v>
      </c>
      <c r="P44" s="95">
        <v>12783</v>
      </c>
      <c r="Q44" s="95">
        <v>12974</v>
      </c>
      <c r="R44" s="95">
        <v>11737</v>
      </c>
      <c r="S44" s="95">
        <v>13004</v>
      </c>
      <c r="T44" s="95">
        <v>13408</v>
      </c>
      <c r="U44" s="95">
        <v>14345</v>
      </c>
      <c r="V44" s="95">
        <v>13778</v>
      </c>
      <c r="W44" s="95">
        <v>13951</v>
      </c>
      <c r="X44" s="95">
        <v>15613</v>
      </c>
      <c r="Y44" s="95">
        <v>15240</v>
      </c>
      <c r="Z44" s="95">
        <v>15752</v>
      </c>
      <c r="AA44" s="95">
        <v>18143</v>
      </c>
      <c r="AB44" s="95">
        <v>18081</v>
      </c>
      <c r="AC44" s="95">
        <v>17825</v>
      </c>
      <c r="AD44" s="95">
        <v>18420</v>
      </c>
      <c r="AE44" s="95">
        <v>18898</v>
      </c>
      <c r="AF44" s="95">
        <v>18438</v>
      </c>
      <c r="AG44" s="95">
        <v>17081</v>
      </c>
      <c r="AH44" s="95">
        <v>19360</v>
      </c>
      <c r="AI44" s="95">
        <v>20387</v>
      </c>
      <c r="AJ44" s="95">
        <v>20489</v>
      </c>
      <c r="AK44" s="95">
        <v>20580</v>
      </c>
      <c r="AL44" s="95">
        <v>18745</v>
      </c>
      <c r="AM44" s="95">
        <v>19615</v>
      </c>
      <c r="AN44" s="95">
        <v>18888</v>
      </c>
      <c r="AO44" s="95">
        <v>19740</v>
      </c>
      <c r="AP44" s="95">
        <v>19820</v>
      </c>
      <c r="AQ44" s="95">
        <v>20130</v>
      </c>
      <c r="AR44" s="95">
        <v>21399</v>
      </c>
      <c r="AS44" s="95">
        <v>21950</v>
      </c>
      <c r="AT44" s="95">
        <v>21945</v>
      </c>
      <c r="AU44" s="123">
        <v>22505</v>
      </c>
      <c r="AV44" s="123"/>
      <c r="AW44" s="22"/>
      <c r="AX44" s="22"/>
      <c r="AY44" s="99"/>
      <c r="AZ44" s="122"/>
      <c r="BA44" s="16">
        <f>MIN(C44:AS44)</f>
        <v>7376</v>
      </c>
      <c r="BB44" s="16">
        <f>MAX(C44:AS44)</f>
        <v>21950</v>
      </c>
      <c r="BC44" s="103">
        <f>RANK(AS44,C44:AS44,0)</f>
        <v>1</v>
      </c>
      <c r="BD44" s="103">
        <f>RANK(AS44,AJ44:AS44,0)</f>
        <v>1</v>
      </c>
    </row>
    <row r="45" spans="2:56" s="64" customFormat="1" ht="12.75">
      <c r="B45" s="99" t="s">
        <v>49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20</v>
      </c>
      <c r="O45" s="95">
        <v>8</v>
      </c>
      <c r="P45" s="95">
        <v>15</v>
      </c>
      <c r="Q45" s="95">
        <v>196</v>
      </c>
      <c r="R45" s="95">
        <v>138</v>
      </c>
      <c r="S45" s="95">
        <v>22</v>
      </c>
      <c r="T45" s="95">
        <v>17</v>
      </c>
      <c r="U45" s="95">
        <v>1</v>
      </c>
      <c r="V45" s="95">
        <v>10</v>
      </c>
      <c r="W45" s="95">
        <v>68</v>
      </c>
      <c r="X45" s="95">
        <v>17</v>
      </c>
      <c r="Y45" s="95">
        <v>95</v>
      </c>
      <c r="Z45" s="95">
        <v>53</v>
      </c>
      <c r="AA45" s="95">
        <v>60</v>
      </c>
      <c r="AB45" s="95">
        <v>82</v>
      </c>
      <c r="AC45" s="95">
        <v>83</v>
      </c>
      <c r="AD45" s="95">
        <v>73</v>
      </c>
      <c r="AE45" s="95">
        <v>46</v>
      </c>
      <c r="AF45" s="95">
        <v>46</v>
      </c>
      <c r="AG45" s="95">
        <v>306</v>
      </c>
      <c r="AH45" s="95">
        <v>26</v>
      </c>
      <c r="AI45" s="95">
        <v>35</v>
      </c>
      <c r="AJ45" s="95">
        <v>37</v>
      </c>
      <c r="AK45" s="95">
        <v>65</v>
      </c>
      <c r="AL45" s="95">
        <v>89</v>
      </c>
      <c r="AM45" s="95">
        <v>103</v>
      </c>
      <c r="AN45" s="95">
        <v>159</v>
      </c>
      <c r="AO45" s="95">
        <v>149</v>
      </c>
      <c r="AP45" s="95">
        <v>196</v>
      </c>
      <c r="AQ45" s="95">
        <v>165</v>
      </c>
      <c r="AR45" s="95">
        <v>264</v>
      </c>
      <c r="AS45" s="95">
        <v>287</v>
      </c>
      <c r="AT45" s="95">
        <v>350</v>
      </c>
      <c r="AU45" s="123">
        <v>325</v>
      </c>
      <c r="AV45" s="123"/>
      <c r="AW45" s="22"/>
      <c r="AX45" s="22"/>
      <c r="AY45" s="99"/>
      <c r="AZ45" s="122"/>
      <c r="BA45" s="16">
        <f>MIN(C45:AS45)</f>
        <v>0</v>
      </c>
      <c r="BB45" s="16">
        <f>MAX(C45:AS45)</f>
        <v>306</v>
      </c>
      <c r="BC45" s="103">
        <f>RANK(AS45,C45:AS45,0)</f>
        <v>2</v>
      </c>
      <c r="BD45" s="103">
        <f>RANK(AS45,AJ45:AS45,0)</f>
        <v>1</v>
      </c>
    </row>
    <row r="46" spans="2:56" s="64" customFormat="1" ht="12.75">
      <c r="B46" s="99" t="s">
        <v>50</v>
      </c>
      <c r="C46" s="22">
        <f aca="true" t="shared" si="41" ref="C46:AH46">SUM(C43:C45)</f>
        <v>9511</v>
      </c>
      <c r="D46" s="22">
        <f t="shared" si="41"/>
        <v>8170</v>
      </c>
      <c r="E46" s="22">
        <f t="shared" si="41"/>
        <v>10191</v>
      </c>
      <c r="F46" s="22">
        <f t="shared" si="41"/>
        <v>9829</v>
      </c>
      <c r="G46" s="22">
        <f t="shared" si="41"/>
        <v>11059</v>
      </c>
      <c r="H46" s="22">
        <f t="shared" si="41"/>
        <v>12052</v>
      </c>
      <c r="I46" s="22">
        <f t="shared" si="41"/>
        <v>12881</v>
      </c>
      <c r="J46" s="22">
        <f t="shared" si="41"/>
        <v>12480</v>
      </c>
      <c r="K46" s="22">
        <f t="shared" si="41"/>
        <v>12715</v>
      </c>
      <c r="L46" s="22">
        <f t="shared" si="41"/>
        <v>13144</v>
      </c>
      <c r="M46" s="22">
        <f t="shared" si="41"/>
        <v>12133</v>
      </c>
      <c r="N46" s="22">
        <f t="shared" si="41"/>
        <v>12209</v>
      </c>
      <c r="O46" s="22">
        <f t="shared" si="41"/>
        <v>12257</v>
      </c>
      <c r="P46" s="22">
        <f t="shared" si="41"/>
        <v>13745</v>
      </c>
      <c r="Q46" s="22">
        <f t="shared" si="41"/>
        <v>14895</v>
      </c>
      <c r="R46" s="22">
        <f t="shared" si="41"/>
        <v>13967</v>
      </c>
      <c r="S46" s="22">
        <f t="shared" si="41"/>
        <v>14741</v>
      </c>
      <c r="T46" s="22">
        <f t="shared" si="41"/>
        <v>14730</v>
      </c>
      <c r="U46" s="22">
        <f t="shared" si="41"/>
        <v>16132</v>
      </c>
      <c r="V46" s="22">
        <f t="shared" si="41"/>
        <v>16027</v>
      </c>
      <c r="W46" s="22">
        <f t="shared" si="41"/>
        <v>15574</v>
      </c>
      <c r="X46" s="22">
        <f t="shared" si="41"/>
        <v>16733</v>
      </c>
      <c r="Y46" s="22">
        <f t="shared" si="41"/>
        <v>16472</v>
      </c>
      <c r="Z46" s="22">
        <v>17821</v>
      </c>
      <c r="AA46" s="22">
        <f t="shared" si="41"/>
        <v>19723</v>
      </c>
      <c r="AB46" s="22">
        <v>19546</v>
      </c>
      <c r="AC46" s="22">
        <v>19427</v>
      </c>
      <c r="AD46" s="22">
        <f t="shared" si="41"/>
        <v>20488</v>
      </c>
      <c r="AE46" s="22">
        <f t="shared" si="41"/>
        <v>21711</v>
      </c>
      <c r="AF46" s="22">
        <v>20843</v>
      </c>
      <c r="AG46" s="22">
        <v>18875</v>
      </c>
      <c r="AH46" s="22">
        <f t="shared" si="41"/>
        <v>20462</v>
      </c>
      <c r="AI46" s="22">
        <v>22122</v>
      </c>
      <c r="AJ46" s="22">
        <f aca="true" t="shared" si="42" ref="AJ46:AU46">SUM(AJ43:AJ45)</f>
        <v>23536</v>
      </c>
      <c r="AK46" s="22">
        <f t="shared" si="42"/>
        <v>23730</v>
      </c>
      <c r="AL46" s="22">
        <f t="shared" si="42"/>
        <v>21319</v>
      </c>
      <c r="AM46" s="22">
        <f t="shared" si="42"/>
        <v>22579</v>
      </c>
      <c r="AN46" s="22">
        <f t="shared" si="42"/>
        <v>22453</v>
      </c>
      <c r="AO46" s="22">
        <f t="shared" si="42"/>
        <v>22314</v>
      </c>
      <c r="AP46" s="22">
        <f t="shared" si="42"/>
        <v>22556</v>
      </c>
      <c r="AQ46" s="22">
        <f t="shared" si="42"/>
        <v>22000</v>
      </c>
      <c r="AR46" s="22">
        <f t="shared" si="42"/>
        <v>22828</v>
      </c>
      <c r="AS46" s="22">
        <f t="shared" si="42"/>
        <v>24092</v>
      </c>
      <c r="AT46" s="22">
        <f t="shared" si="42"/>
        <v>23982</v>
      </c>
      <c r="AU46" s="82">
        <f t="shared" si="42"/>
        <v>24812</v>
      </c>
      <c r="AV46" s="82"/>
      <c r="AW46" s="22"/>
      <c r="AX46" s="22"/>
      <c r="AY46" s="99"/>
      <c r="AZ46" s="122">
        <f>AS46/AS$12</f>
        <v>6.136525725929699</v>
      </c>
      <c r="BA46" s="22">
        <f>MIN(C46:AS46)</f>
        <v>8170</v>
      </c>
      <c r="BB46" s="22">
        <f>MAX(C46:AS46)</f>
        <v>24092</v>
      </c>
      <c r="BC46" s="103">
        <f>RANK(AS46,C46:AS46,0)</f>
        <v>1</v>
      </c>
      <c r="BD46" s="103">
        <f>RANK(AS46,AJ46:AS46,0)</f>
        <v>1</v>
      </c>
    </row>
    <row r="47" spans="2:56" s="64" customFormat="1" ht="12.75">
      <c r="B47" s="9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82"/>
      <c r="AV47" s="82"/>
      <c r="AW47" s="22"/>
      <c r="AX47" s="22"/>
      <c r="AY47" s="99"/>
      <c r="AZ47" s="102"/>
      <c r="BA47" s="124"/>
      <c r="BB47" s="124"/>
      <c r="BC47" s="103"/>
      <c r="BD47" s="103"/>
    </row>
    <row r="48" spans="2:56" s="64" customFormat="1" ht="12.75">
      <c r="B48" s="99" t="s">
        <v>138</v>
      </c>
      <c r="C48" s="95">
        <v>7282</v>
      </c>
      <c r="D48" s="95">
        <v>6581</v>
      </c>
      <c r="E48" s="95">
        <v>7964</v>
      </c>
      <c r="F48" s="95">
        <v>7515</v>
      </c>
      <c r="G48" s="95">
        <v>8273</v>
      </c>
      <c r="H48" s="95">
        <v>8942</v>
      </c>
      <c r="I48" s="95">
        <v>8981</v>
      </c>
      <c r="J48" s="95">
        <v>9113</v>
      </c>
      <c r="K48" s="95">
        <v>9535</v>
      </c>
      <c r="L48" s="95">
        <v>9858</v>
      </c>
      <c r="M48" s="95">
        <v>9588</v>
      </c>
      <c r="N48" s="95">
        <v>9917</v>
      </c>
      <c r="O48" s="95">
        <v>10053</v>
      </c>
      <c r="P48" s="95">
        <v>10833</v>
      </c>
      <c r="Q48" s="95">
        <v>10930</v>
      </c>
      <c r="R48" s="95">
        <v>10591</v>
      </c>
      <c r="S48" s="95">
        <v>12083</v>
      </c>
      <c r="T48" s="95">
        <v>12164</v>
      </c>
      <c r="U48" s="95">
        <v>12245</v>
      </c>
      <c r="V48" s="95">
        <v>13053</v>
      </c>
      <c r="W48" s="95">
        <v>12941</v>
      </c>
      <c r="X48" s="95">
        <v>12916</v>
      </c>
      <c r="Y48" s="95">
        <v>13465</v>
      </c>
      <c r="Z48" s="95">
        <v>14263</v>
      </c>
      <c r="AA48" s="95">
        <v>15262</v>
      </c>
      <c r="AB48" s="95">
        <v>15655</v>
      </c>
      <c r="AC48" s="95">
        <v>16056</v>
      </c>
      <c r="AD48" s="95">
        <v>16210</v>
      </c>
      <c r="AE48" s="95">
        <v>16833</v>
      </c>
      <c r="AF48" s="95">
        <v>17089</v>
      </c>
      <c r="AG48" s="95">
        <v>16864</v>
      </c>
      <c r="AH48" s="95">
        <v>17439</v>
      </c>
      <c r="AI48" s="95">
        <v>17959</v>
      </c>
      <c r="AJ48" s="95">
        <v>18575</v>
      </c>
      <c r="AK48" s="95">
        <v>18335</v>
      </c>
      <c r="AL48" s="95">
        <v>16265</v>
      </c>
      <c r="AM48" s="95">
        <v>15814</v>
      </c>
      <c r="AN48" s="95">
        <v>16795</v>
      </c>
      <c r="AO48" s="95">
        <v>18310</v>
      </c>
      <c r="AP48" s="95">
        <v>18686</v>
      </c>
      <c r="AQ48" s="95">
        <v>18958</v>
      </c>
      <c r="AR48" s="95">
        <v>18959</v>
      </c>
      <c r="AS48" s="95">
        <v>20162</v>
      </c>
      <c r="AT48" s="95">
        <v>19600</v>
      </c>
      <c r="AU48" s="123">
        <v>20450</v>
      </c>
      <c r="AV48" s="123"/>
      <c r="AW48" s="22"/>
      <c r="AX48" s="22"/>
      <c r="AY48" s="99"/>
      <c r="AZ48" s="122">
        <f>AS48/AS$12</f>
        <v>5.135506877228732</v>
      </c>
      <c r="BA48" s="22">
        <f>MIN(C48:AS48)</f>
        <v>6581</v>
      </c>
      <c r="BB48" s="22">
        <f>MAX(C48:AS48)</f>
        <v>20162</v>
      </c>
      <c r="BC48" s="103">
        <f>RANK(AS48,C48:AS48,0)</f>
        <v>1</v>
      </c>
      <c r="BD48" s="103">
        <f>RANK(AS48,AJ48:AS48,0)</f>
        <v>1</v>
      </c>
    </row>
    <row r="49" spans="2:56" s="64" customFormat="1" ht="12.75">
      <c r="B49" s="99" t="s">
        <v>140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1555</v>
      </c>
      <c r="AJ49" s="95">
        <v>2762</v>
      </c>
      <c r="AK49" s="95">
        <v>3245</v>
      </c>
      <c r="AL49" s="95">
        <v>2013</v>
      </c>
      <c r="AM49" s="95">
        <v>1680</v>
      </c>
      <c r="AN49" s="95">
        <v>2550</v>
      </c>
      <c r="AO49" s="95">
        <v>4000</v>
      </c>
      <c r="AP49" s="95"/>
      <c r="AQ49" s="95"/>
      <c r="AR49" s="95"/>
      <c r="AS49" s="95"/>
      <c r="AT49" s="95"/>
      <c r="AU49" s="123"/>
      <c r="AV49" s="123"/>
      <c r="AW49" s="22"/>
      <c r="AX49" s="22"/>
      <c r="AY49" s="99"/>
      <c r="AZ49" s="122">
        <f>AS49/AS$12</f>
        <v>0</v>
      </c>
      <c r="BA49" s="22">
        <f>MIN(C49:AS49)</f>
        <v>0</v>
      </c>
      <c r="BB49" s="22">
        <f>MAX(C49:AS49)</f>
        <v>4000</v>
      </c>
      <c r="BC49" s="103">
        <f>RANK(AS49,C49:AS49,0)</f>
        <v>8</v>
      </c>
      <c r="BD49" s="103"/>
    </row>
    <row r="50" spans="2:56" s="64" customFormat="1" ht="12.75">
      <c r="B50" s="99" t="s">
        <v>143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>
        <v>2737</v>
      </c>
      <c r="AO50" s="95">
        <v>4870</v>
      </c>
      <c r="AP50" s="95">
        <v>4689</v>
      </c>
      <c r="AQ50" s="95">
        <v>5010</v>
      </c>
      <c r="AR50" s="95">
        <v>5037</v>
      </c>
      <c r="AS50" s="95">
        <v>5670</v>
      </c>
      <c r="AT50" s="95">
        <v>6000</v>
      </c>
      <c r="AU50" s="123">
        <v>6450</v>
      </c>
      <c r="AV50" s="123"/>
      <c r="AW50" s="22"/>
      <c r="AX50" s="22"/>
      <c r="AY50" s="99"/>
      <c r="AZ50" s="122"/>
      <c r="BA50" s="22"/>
      <c r="BB50" s="22"/>
      <c r="BC50" s="103"/>
      <c r="BD50" s="103"/>
    </row>
    <row r="51" spans="2:56" s="64" customFormat="1" ht="12.75">
      <c r="B51" s="99" t="s">
        <v>69</v>
      </c>
      <c r="C51" s="95">
        <v>1435</v>
      </c>
      <c r="D51" s="95">
        <v>1028</v>
      </c>
      <c r="E51" s="95">
        <v>976</v>
      </c>
      <c r="F51" s="95">
        <v>1547</v>
      </c>
      <c r="G51" s="95">
        <v>2057</v>
      </c>
      <c r="H51" s="95">
        <v>2334</v>
      </c>
      <c r="I51" s="95">
        <v>2690</v>
      </c>
      <c r="J51" s="95">
        <v>1631</v>
      </c>
      <c r="K51" s="95">
        <v>2077</v>
      </c>
      <c r="L51" s="95">
        <v>2025</v>
      </c>
      <c r="M51" s="95">
        <v>1824</v>
      </c>
      <c r="N51" s="95">
        <v>1660</v>
      </c>
      <c r="O51" s="95">
        <v>1257</v>
      </c>
      <c r="P51" s="95">
        <v>1187</v>
      </c>
      <c r="Q51" s="95">
        <v>1873</v>
      </c>
      <c r="R51" s="95">
        <v>1661</v>
      </c>
      <c r="S51" s="95">
        <v>1353</v>
      </c>
      <c r="T51" s="95">
        <v>780</v>
      </c>
      <c r="U51" s="95">
        <v>1648</v>
      </c>
      <c r="V51" s="95">
        <v>1419</v>
      </c>
      <c r="W51" s="95">
        <v>1529</v>
      </c>
      <c r="X51" s="95">
        <v>2680</v>
      </c>
      <c r="Y51" s="95">
        <v>992</v>
      </c>
      <c r="Z51" s="95">
        <v>2037</v>
      </c>
      <c r="AA51" s="95">
        <v>3079</v>
      </c>
      <c r="AB51" s="95">
        <v>2372</v>
      </c>
      <c r="AC51" s="95">
        <v>1376</v>
      </c>
      <c r="AD51" s="95">
        <v>1401</v>
      </c>
      <c r="AE51" s="95">
        <v>2519</v>
      </c>
      <c r="AF51" s="95">
        <v>2263</v>
      </c>
      <c r="AG51" s="95">
        <v>936</v>
      </c>
      <c r="AH51" s="95">
        <v>1324</v>
      </c>
      <c r="AI51" s="95">
        <v>1153</v>
      </c>
      <c r="AJ51" s="95">
        <v>1877</v>
      </c>
      <c r="AK51" s="95">
        <v>2911</v>
      </c>
      <c r="AL51" s="95">
        <v>2193</v>
      </c>
      <c r="AM51" s="95">
        <v>3359</v>
      </c>
      <c r="AN51" s="95">
        <v>3233</v>
      </c>
      <c r="AO51" s="95">
        <v>1464</v>
      </c>
      <c r="AP51" s="95">
        <v>2165</v>
      </c>
      <c r="AQ51" s="95">
        <v>1877</v>
      </c>
      <c r="AR51" s="95">
        <v>2014</v>
      </c>
      <c r="AS51" s="95">
        <v>2243</v>
      </c>
      <c r="AT51" s="95">
        <v>2400</v>
      </c>
      <c r="AU51" s="123">
        <v>2300</v>
      </c>
      <c r="AV51" s="123"/>
      <c r="AW51" s="22"/>
      <c r="AX51" s="22"/>
      <c r="AY51" s="99"/>
      <c r="AZ51" s="122">
        <f>AS51/AS$12</f>
        <v>0.5713194090677535</v>
      </c>
      <c r="BA51" s="22">
        <f>MIN(C51:AS51)</f>
        <v>780</v>
      </c>
      <c r="BB51" s="22">
        <f>MAX(C51:AS51)</f>
        <v>3359</v>
      </c>
      <c r="BC51" s="103">
        <f>RANK(AS51,C51:AS51,0)</f>
        <v>11</v>
      </c>
      <c r="BD51" s="103">
        <f>RANK(AS51,AJ51:AS51,0)</f>
        <v>4</v>
      </c>
    </row>
    <row r="52" spans="2:56" s="64" customFormat="1" ht="12.75">
      <c r="B52" s="99" t="s">
        <v>56</v>
      </c>
      <c r="C52" s="22">
        <f aca="true" t="shared" si="43" ref="C52:AH52">C48+C51</f>
        <v>8717</v>
      </c>
      <c r="D52" s="22">
        <f t="shared" si="43"/>
        <v>7609</v>
      </c>
      <c r="E52" s="22">
        <f t="shared" si="43"/>
        <v>8940</v>
      </c>
      <c r="F52" s="22">
        <f t="shared" si="43"/>
        <v>9062</v>
      </c>
      <c r="G52" s="22">
        <f t="shared" si="43"/>
        <v>10330</v>
      </c>
      <c r="H52" s="22">
        <f t="shared" si="43"/>
        <v>11276</v>
      </c>
      <c r="I52" s="22">
        <f t="shared" si="43"/>
        <v>11671</v>
      </c>
      <c r="J52" s="22">
        <f t="shared" si="43"/>
        <v>10744</v>
      </c>
      <c r="K52" s="22">
        <f t="shared" si="43"/>
        <v>11612</v>
      </c>
      <c r="L52" s="22">
        <f t="shared" si="43"/>
        <v>11883</v>
      </c>
      <c r="M52" s="22">
        <f t="shared" si="43"/>
        <v>11412</v>
      </c>
      <c r="N52" s="22">
        <v>11569</v>
      </c>
      <c r="O52" s="22">
        <f t="shared" si="43"/>
        <v>11310</v>
      </c>
      <c r="P52" s="22">
        <f t="shared" si="43"/>
        <v>12020</v>
      </c>
      <c r="Q52" s="22">
        <f t="shared" si="43"/>
        <v>12803</v>
      </c>
      <c r="R52" s="22">
        <f t="shared" si="43"/>
        <v>12252</v>
      </c>
      <c r="S52" s="22">
        <f t="shared" si="43"/>
        <v>13436</v>
      </c>
      <c r="T52" s="22">
        <f t="shared" si="43"/>
        <v>12944</v>
      </c>
      <c r="U52" s="22">
        <f t="shared" si="43"/>
        <v>13893</v>
      </c>
      <c r="V52" s="22">
        <f t="shared" si="43"/>
        <v>14472</v>
      </c>
      <c r="W52" s="22">
        <v>14471</v>
      </c>
      <c r="X52" s="22">
        <v>15597</v>
      </c>
      <c r="Y52" s="22">
        <f t="shared" si="43"/>
        <v>14457</v>
      </c>
      <c r="Z52" s="22">
        <f t="shared" si="43"/>
        <v>16300</v>
      </c>
      <c r="AA52" s="22">
        <f t="shared" si="43"/>
        <v>18341</v>
      </c>
      <c r="AB52" s="22">
        <f t="shared" si="43"/>
        <v>18027</v>
      </c>
      <c r="AC52" s="22">
        <f t="shared" si="43"/>
        <v>17432</v>
      </c>
      <c r="AD52" s="22">
        <f t="shared" si="43"/>
        <v>17611</v>
      </c>
      <c r="AE52" s="22">
        <v>19353</v>
      </c>
      <c r="AF52" s="22">
        <f t="shared" si="43"/>
        <v>19352</v>
      </c>
      <c r="AG52" s="22">
        <f t="shared" si="43"/>
        <v>17800</v>
      </c>
      <c r="AH52" s="22">
        <f t="shared" si="43"/>
        <v>18763</v>
      </c>
      <c r="AI52" s="22">
        <f aca="true" t="shared" si="44" ref="AI52:AU52">AI48+AI51</f>
        <v>19112</v>
      </c>
      <c r="AJ52" s="22">
        <v>20451</v>
      </c>
      <c r="AK52" s="22">
        <f t="shared" si="44"/>
        <v>21246</v>
      </c>
      <c r="AL52" s="22">
        <f t="shared" si="44"/>
        <v>18458</v>
      </c>
      <c r="AM52" s="22">
        <f t="shared" si="44"/>
        <v>19173</v>
      </c>
      <c r="AN52" s="22">
        <f t="shared" si="44"/>
        <v>20028</v>
      </c>
      <c r="AO52" s="22">
        <f t="shared" si="44"/>
        <v>19774</v>
      </c>
      <c r="AP52" s="22">
        <f t="shared" si="44"/>
        <v>20851</v>
      </c>
      <c r="AQ52" s="22">
        <f t="shared" si="44"/>
        <v>20835</v>
      </c>
      <c r="AR52" s="22">
        <f t="shared" si="44"/>
        <v>20973</v>
      </c>
      <c r="AS52" s="22">
        <f t="shared" si="44"/>
        <v>22405</v>
      </c>
      <c r="AT52" s="22">
        <f t="shared" si="44"/>
        <v>22000</v>
      </c>
      <c r="AU52" s="82">
        <f t="shared" si="44"/>
        <v>22750</v>
      </c>
      <c r="AV52" s="82"/>
      <c r="AW52" s="22"/>
      <c r="AX52" s="22"/>
      <c r="AY52" s="99"/>
      <c r="AZ52" s="122">
        <f>AS52/AS$12</f>
        <v>5.706826286296485</v>
      </c>
      <c r="BA52" s="22">
        <f>MIN(C52:AS52)</f>
        <v>7609</v>
      </c>
      <c r="BB52" s="22">
        <f>MAX(C52:AS52)</f>
        <v>22405</v>
      </c>
      <c r="BC52" s="103">
        <f>RANK(AS52,C52:AS52,0)</f>
        <v>1</v>
      </c>
      <c r="BD52" s="103">
        <f>RANK(AS52,AJ52:AS52,0)</f>
        <v>1</v>
      </c>
    </row>
    <row r="53" spans="2:56" s="64" customFormat="1" ht="12.75">
      <c r="B53" s="9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82"/>
      <c r="AV53" s="82"/>
      <c r="AW53" s="22"/>
      <c r="AX53" s="22"/>
      <c r="AY53" s="99"/>
      <c r="AZ53" s="102"/>
      <c r="BA53" s="22"/>
      <c r="BB53" s="22"/>
      <c r="BC53" s="103"/>
      <c r="BD53" s="103"/>
    </row>
    <row r="54" spans="2:56" s="64" customFormat="1" ht="12.75">
      <c r="B54" s="99" t="s">
        <v>57</v>
      </c>
      <c r="C54" s="22">
        <f>C46-C52</f>
        <v>794</v>
      </c>
      <c r="D54" s="22">
        <f>D46-D52</f>
        <v>561</v>
      </c>
      <c r="E54" s="22">
        <f aca="true" t="shared" si="45" ref="E54:AI54">E46-E52</f>
        <v>1251</v>
      </c>
      <c r="F54" s="22">
        <v>771</v>
      </c>
      <c r="G54" s="22">
        <f t="shared" si="45"/>
        <v>729</v>
      </c>
      <c r="H54" s="22">
        <f t="shared" si="45"/>
        <v>776</v>
      </c>
      <c r="I54" s="22">
        <f t="shared" si="45"/>
        <v>1210</v>
      </c>
      <c r="J54" s="22">
        <f t="shared" si="45"/>
        <v>1736</v>
      </c>
      <c r="K54" s="22">
        <f t="shared" si="45"/>
        <v>1103</v>
      </c>
      <c r="L54" s="22">
        <f t="shared" si="45"/>
        <v>1261</v>
      </c>
      <c r="M54" s="22">
        <f t="shared" si="45"/>
        <v>721</v>
      </c>
      <c r="N54" s="22">
        <v>632</v>
      </c>
      <c r="O54" s="22">
        <f t="shared" si="45"/>
        <v>947</v>
      </c>
      <c r="P54" s="22">
        <f t="shared" si="45"/>
        <v>1725</v>
      </c>
      <c r="Q54" s="22">
        <f t="shared" si="45"/>
        <v>2092</v>
      </c>
      <c r="R54" s="22">
        <f t="shared" si="45"/>
        <v>1715</v>
      </c>
      <c r="S54" s="22">
        <f t="shared" si="45"/>
        <v>1305</v>
      </c>
      <c r="T54" s="22">
        <f t="shared" si="45"/>
        <v>1786</v>
      </c>
      <c r="U54" s="22">
        <f t="shared" si="45"/>
        <v>2239</v>
      </c>
      <c r="V54" s="22">
        <f t="shared" si="45"/>
        <v>1555</v>
      </c>
      <c r="W54" s="22">
        <f t="shared" si="45"/>
        <v>1103</v>
      </c>
      <c r="X54" s="22">
        <v>1137</v>
      </c>
      <c r="Y54" s="22">
        <f t="shared" si="45"/>
        <v>2015</v>
      </c>
      <c r="Z54" s="22">
        <v>1520</v>
      </c>
      <c r="AA54" s="22">
        <f t="shared" si="45"/>
        <v>1382</v>
      </c>
      <c r="AB54" s="22">
        <v>1520</v>
      </c>
      <c r="AC54" s="22">
        <f t="shared" si="45"/>
        <v>1995</v>
      </c>
      <c r="AD54" s="22">
        <f t="shared" si="45"/>
        <v>2877</v>
      </c>
      <c r="AE54" s="22">
        <f t="shared" si="45"/>
        <v>2358</v>
      </c>
      <c r="AF54" s="22">
        <f t="shared" si="45"/>
        <v>1491</v>
      </c>
      <c r="AG54" s="22">
        <v>1076</v>
      </c>
      <c r="AH54" s="22">
        <f t="shared" si="45"/>
        <v>1699</v>
      </c>
      <c r="AI54" s="22">
        <f t="shared" si="45"/>
        <v>3010</v>
      </c>
      <c r="AJ54" s="22">
        <f aca="true" t="shared" si="46" ref="AJ54:AO54">AJ46-AJ52</f>
        <v>3085</v>
      </c>
      <c r="AK54" s="22">
        <v>2485</v>
      </c>
      <c r="AL54" s="22">
        <f t="shared" si="46"/>
        <v>2861</v>
      </c>
      <c r="AM54" s="22">
        <f t="shared" si="46"/>
        <v>3406</v>
      </c>
      <c r="AN54" s="22">
        <f t="shared" si="46"/>
        <v>2425</v>
      </c>
      <c r="AO54" s="22">
        <f t="shared" si="46"/>
        <v>2540</v>
      </c>
      <c r="AP54" s="22">
        <f>AP46-AP52</f>
        <v>1705</v>
      </c>
      <c r="AQ54" s="22">
        <f>AQ46-AQ52</f>
        <v>1165</v>
      </c>
      <c r="AR54" s="22">
        <f>AR46-AR52</f>
        <v>1855</v>
      </c>
      <c r="AS54" s="22">
        <f>AS46-AS52</f>
        <v>1687</v>
      </c>
      <c r="AT54" s="22">
        <f>AT46-AT52</f>
        <v>1982</v>
      </c>
      <c r="AU54" s="82">
        <v>2062</v>
      </c>
      <c r="AV54" s="82"/>
      <c r="AW54" s="22"/>
      <c r="AX54" s="22"/>
      <c r="AY54" s="99"/>
      <c r="AZ54" s="122">
        <f>AS54/AS$12</f>
        <v>0.42969943963321444</v>
      </c>
      <c r="BA54" s="22">
        <f>MIN(C54:AS54)</f>
        <v>561</v>
      </c>
      <c r="BB54" s="22">
        <f>MAX(C54:AS54)</f>
        <v>3406</v>
      </c>
      <c r="BC54" s="103">
        <f>RANK(AS54,C54:AS54,0)</f>
        <v>21</v>
      </c>
      <c r="BD54" s="103">
        <f>RANK(AS54,AJ54:AS54,0)</f>
        <v>9</v>
      </c>
    </row>
    <row r="55" spans="2:56" s="64" customFormat="1" ht="12.75">
      <c r="B55" s="99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99"/>
      <c r="AZ55" s="102"/>
      <c r="BA55" s="106"/>
      <c r="BB55" s="106"/>
      <c r="BC55" s="103"/>
      <c r="BD55" s="103"/>
    </row>
    <row r="56" spans="2:56" s="64" customFormat="1" ht="12.75">
      <c r="B56" s="107" t="s">
        <v>61</v>
      </c>
      <c r="C56" s="125">
        <f>IF(C52=0,"n/a",C54/C52)</f>
        <v>0.09108638292990708</v>
      </c>
      <c r="D56" s="125">
        <f aca="true" t="shared" si="47" ref="D56:AX56">IF(D52=0,"n/a",D54/D52)</f>
        <v>0.07372847943225128</v>
      </c>
      <c r="E56" s="125">
        <f t="shared" si="47"/>
        <v>0.13993288590604028</v>
      </c>
      <c r="F56" s="125">
        <f t="shared" si="47"/>
        <v>0.0850805561686162</v>
      </c>
      <c r="G56" s="125">
        <f t="shared" si="47"/>
        <v>0.07057115198451114</v>
      </c>
      <c r="H56" s="125">
        <f t="shared" si="47"/>
        <v>0.06881873004611565</v>
      </c>
      <c r="I56" s="125">
        <f t="shared" si="47"/>
        <v>0.10367577756833177</v>
      </c>
      <c r="J56" s="125">
        <f t="shared" si="47"/>
        <v>0.16157855547282204</v>
      </c>
      <c r="K56" s="125">
        <f t="shared" si="47"/>
        <v>0.09498794350671719</v>
      </c>
      <c r="L56" s="125">
        <f t="shared" si="47"/>
        <v>0.10611798367415635</v>
      </c>
      <c r="M56" s="125">
        <f t="shared" si="47"/>
        <v>0.06317910970907817</v>
      </c>
      <c r="N56" s="125">
        <f t="shared" si="47"/>
        <v>0.05462874924366842</v>
      </c>
      <c r="O56" s="125">
        <f t="shared" si="47"/>
        <v>0.08373121131741822</v>
      </c>
      <c r="P56" s="125">
        <f t="shared" si="47"/>
        <v>0.1435108153078203</v>
      </c>
      <c r="Q56" s="125">
        <f t="shared" si="47"/>
        <v>0.1633992033117238</v>
      </c>
      <c r="R56" s="125">
        <f t="shared" si="47"/>
        <v>0.13997714658831212</v>
      </c>
      <c r="S56" s="125">
        <f t="shared" si="47"/>
        <v>0.097127121167014</v>
      </c>
      <c r="T56" s="125">
        <f t="shared" si="47"/>
        <v>0.13797898640296663</v>
      </c>
      <c r="U56" s="125">
        <f t="shared" si="47"/>
        <v>0.16116029655222056</v>
      </c>
      <c r="V56" s="125">
        <f t="shared" si="47"/>
        <v>0.10744886677722498</v>
      </c>
      <c r="W56" s="125">
        <f t="shared" si="47"/>
        <v>0.0762214083339092</v>
      </c>
      <c r="X56" s="125">
        <f t="shared" si="47"/>
        <v>0.07289863435276014</v>
      </c>
      <c r="Y56" s="125">
        <f t="shared" si="47"/>
        <v>0.1393788476170713</v>
      </c>
      <c r="Z56" s="125">
        <f t="shared" si="47"/>
        <v>0.09325153374233129</v>
      </c>
      <c r="AA56" s="125">
        <f t="shared" si="47"/>
        <v>0.07535030805299602</v>
      </c>
      <c r="AB56" s="125">
        <f t="shared" si="47"/>
        <v>0.08431796749320464</v>
      </c>
      <c r="AC56" s="125">
        <f t="shared" si="47"/>
        <v>0.11444469940339605</v>
      </c>
      <c r="AD56" s="125">
        <f t="shared" si="47"/>
        <v>0.16336380671171427</v>
      </c>
      <c r="AE56" s="125">
        <f t="shared" si="47"/>
        <v>0.12184157494962021</v>
      </c>
      <c r="AF56" s="125">
        <f t="shared" si="47"/>
        <v>0.07704630012401818</v>
      </c>
      <c r="AG56" s="125">
        <f t="shared" si="47"/>
        <v>0.06044943820224719</v>
      </c>
      <c r="AH56" s="125">
        <f t="shared" si="47"/>
        <v>0.09055055161754517</v>
      </c>
      <c r="AI56" s="125">
        <f t="shared" si="47"/>
        <v>0.15749267475931353</v>
      </c>
      <c r="AJ56" s="125">
        <f t="shared" si="47"/>
        <v>0.1508483692728962</v>
      </c>
      <c r="AK56" s="125">
        <f t="shared" si="47"/>
        <v>0.11696319307163701</v>
      </c>
      <c r="AL56" s="125">
        <f t="shared" si="47"/>
        <v>0.155000541770506</v>
      </c>
      <c r="AM56" s="125">
        <f t="shared" si="47"/>
        <v>0.1776456475251656</v>
      </c>
      <c r="AN56" s="125">
        <f t="shared" si="47"/>
        <v>0.12108048731775514</v>
      </c>
      <c r="AO56" s="125">
        <f t="shared" si="47"/>
        <v>0.12845150197228683</v>
      </c>
      <c r="AP56" s="125">
        <f>IF(AP52=0,"n/a",AP54/AP52)</f>
        <v>0.0817706584816076</v>
      </c>
      <c r="AQ56" s="125">
        <f>IF(AQ52=0,"n/a",AQ54/AQ52)</f>
        <v>0.05591552675785937</v>
      </c>
      <c r="AR56" s="125">
        <f>IF(AR52=0,"n/a",AR54/AR52)</f>
        <v>0.08844705097029514</v>
      </c>
      <c r="AS56" s="125">
        <f>IF(AS52=0,"n/a",AS54/AS52)</f>
        <v>0.07529569292568623</v>
      </c>
      <c r="AT56" s="125">
        <f>IF(AT52=0,"n/a",AT54/AT52)</f>
        <v>0.0900909090909091</v>
      </c>
      <c r="AU56" s="125"/>
      <c r="AV56" s="125"/>
      <c r="AW56" s="125" t="str">
        <f t="shared" si="47"/>
        <v>n/a</v>
      </c>
      <c r="AX56" s="125" t="str">
        <f t="shared" si="47"/>
        <v>n/a</v>
      </c>
      <c r="AY56" s="99"/>
      <c r="AZ56" s="102"/>
      <c r="BA56" s="108">
        <f>MIN(C56:AS56)</f>
        <v>0.05462874924366842</v>
      </c>
      <c r="BB56" s="108">
        <f>MAX(C56:AS56)</f>
        <v>0.1776456475251656</v>
      </c>
      <c r="BC56" s="103">
        <f>RANK(AS56,C56:AS56,0)</f>
        <v>35</v>
      </c>
      <c r="BD56" s="103">
        <f>RANK(AS56,AJ56:AS56,0)</f>
        <v>9</v>
      </c>
    </row>
    <row r="57" spans="2:56" s="64" customFormat="1" ht="12.7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102"/>
      <c r="BA57" s="99"/>
      <c r="BB57" s="99"/>
      <c r="BC57" s="103"/>
      <c r="BD57" s="103"/>
    </row>
    <row r="58" spans="2:56" s="64" customFormat="1" ht="12.75">
      <c r="B58" s="109" t="s">
        <v>139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>
        <v>32.16</v>
      </c>
      <c r="AM58" s="110">
        <v>35.95</v>
      </c>
      <c r="AN58" s="110">
        <v>53.2</v>
      </c>
      <c r="AO58" s="110">
        <v>51.9</v>
      </c>
      <c r="AP58" s="110">
        <v>47.13</v>
      </c>
      <c r="AQ58" s="110">
        <v>38.23</v>
      </c>
      <c r="AR58" s="110">
        <v>31.6</v>
      </c>
      <c r="AS58" s="110">
        <v>29.86</v>
      </c>
      <c r="AT58" s="110">
        <v>32.5</v>
      </c>
      <c r="AU58" s="111">
        <f>AU62</f>
        <v>33</v>
      </c>
      <c r="AV58" s="111"/>
      <c r="AW58" s="111"/>
      <c r="AX58" s="111"/>
      <c r="AY58" s="99"/>
      <c r="AZ58" s="102"/>
      <c r="BA58" s="111">
        <f>MIN(C58:AS58)</f>
        <v>29.86</v>
      </c>
      <c r="BB58" s="111">
        <f>MAX(C58:AS58)</f>
        <v>53.2</v>
      </c>
      <c r="BC58" s="103">
        <f>RANK(AS58,C58:AS58,0)</f>
        <v>8</v>
      </c>
      <c r="BD58" s="103">
        <f>RANK(AS58,AJ58:AS58,0)</f>
        <v>8</v>
      </c>
    </row>
    <row r="59" spans="2:51" s="64" customFormat="1" ht="12.7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</row>
    <row r="60" spans="2:51" s="64" customFormat="1" ht="12.7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P60" s="116"/>
      <c r="AQ60" s="116"/>
      <c r="AR60" s="116"/>
      <c r="AS60" s="116"/>
      <c r="AT60" s="116" t="s">
        <v>110</v>
      </c>
      <c r="AU60" s="117">
        <v>31</v>
      </c>
      <c r="AV60" s="117"/>
      <c r="AW60" s="99"/>
      <c r="AX60" s="99"/>
      <c r="AY60" s="99"/>
    </row>
    <row r="61" spans="2:51" s="64" customFormat="1" ht="12.7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P61" s="116"/>
      <c r="AQ61" s="116"/>
      <c r="AR61" s="116"/>
      <c r="AS61" s="116"/>
      <c r="AT61" s="116" t="s">
        <v>111</v>
      </c>
      <c r="AU61" s="117">
        <v>35</v>
      </c>
      <c r="AV61" s="117"/>
      <c r="AW61" s="99"/>
      <c r="AX61" s="99"/>
      <c r="AY61" s="99"/>
    </row>
    <row r="62" spans="2:51" s="64" customFormat="1" ht="12.7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P62" s="116"/>
      <c r="AQ62" s="116"/>
      <c r="AR62" s="116"/>
      <c r="AS62" s="116"/>
      <c r="AT62" s="116" t="s">
        <v>112</v>
      </c>
      <c r="AU62" s="116">
        <f>AVERAGE(AU60:AU61)</f>
        <v>33</v>
      </c>
      <c r="AV62" s="116"/>
      <c r="AW62" s="99"/>
      <c r="AX62" s="99"/>
      <c r="AY62" s="99"/>
    </row>
    <row r="63" spans="2:51" s="64" customFormat="1" ht="12.7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</row>
    <row r="64" spans="2:52" s="64" customFormat="1" ht="12.75">
      <c r="B64" s="99" t="s">
        <v>135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99"/>
      <c r="AC64" s="99"/>
      <c r="AD64" s="99"/>
      <c r="AE64" s="99"/>
      <c r="AF64" s="99"/>
      <c r="AG64" s="99"/>
      <c r="AH64" s="99"/>
      <c r="AI64" s="106"/>
      <c r="AJ64" s="106"/>
      <c r="AK64" s="106"/>
      <c r="AL64" s="106"/>
      <c r="AM64" s="106"/>
      <c r="AN64" s="106"/>
      <c r="AO64" s="106"/>
      <c r="AP64" s="106"/>
      <c r="AQ64" s="106"/>
      <c r="AR64" s="99"/>
      <c r="AS64" s="99"/>
      <c r="AT64" s="99"/>
      <c r="AU64" s="99"/>
      <c r="AV64" s="99"/>
      <c r="AW64" s="99"/>
      <c r="AX64" s="99"/>
      <c r="AY64" s="99"/>
      <c r="AZ64" s="102"/>
    </row>
    <row r="65" spans="2:56" s="64" customFormat="1" ht="12.75">
      <c r="B65" s="99" t="s">
        <v>137</v>
      </c>
      <c r="C65" s="95">
        <v>183</v>
      </c>
      <c r="D65" s="22">
        <f>C74</f>
        <v>507</v>
      </c>
      <c r="E65" s="22">
        <f aca="true" t="shared" si="48" ref="E65:AK65">D74</f>
        <v>358</v>
      </c>
      <c r="F65" s="22">
        <f t="shared" si="48"/>
        <v>355</v>
      </c>
      <c r="G65" s="22">
        <f t="shared" si="48"/>
        <v>228</v>
      </c>
      <c r="H65" s="22">
        <f t="shared" si="48"/>
        <v>243</v>
      </c>
      <c r="I65" s="22">
        <f t="shared" si="48"/>
        <v>267</v>
      </c>
      <c r="J65" s="22">
        <f t="shared" si="48"/>
        <v>226</v>
      </c>
      <c r="K65" s="22">
        <f t="shared" si="48"/>
        <v>163</v>
      </c>
      <c r="L65" s="22">
        <f t="shared" si="48"/>
        <v>175</v>
      </c>
      <c r="M65" s="22">
        <f t="shared" si="48"/>
        <v>474</v>
      </c>
      <c r="N65" s="22">
        <f t="shared" si="48"/>
        <v>255</v>
      </c>
      <c r="O65" s="22">
        <f t="shared" si="48"/>
        <v>387</v>
      </c>
      <c r="P65" s="22">
        <f t="shared" si="48"/>
        <v>212</v>
      </c>
      <c r="Q65" s="22">
        <f t="shared" si="48"/>
        <v>240</v>
      </c>
      <c r="R65" s="22">
        <f t="shared" si="48"/>
        <v>153</v>
      </c>
      <c r="S65" s="22">
        <f t="shared" si="48"/>
        <v>173</v>
      </c>
      <c r="T65" s="22">
        <f t="shared" si="48"/>
        <v>318</v>
      </c>
      <c r="U65" s="22">
        <f t="shared" si="48"/>
        <v>285</v>
      </c>
      <c r="V65" s="22">
        <f t="shared" si="48"/>
        <v>230</v>
      </c>
      <c r="W65" s="22">
        <f t="shared" si="48"/>
        <v>204</v>
      </c>
      <c r="X65" s="22">
        <f t="shared" si="48"/>
        <v>150</v>
      </c>
      <c r="Y65" s="22">
        <f t="shared" si="48"/>
        <v>223</v>
      </c>
      <c r="Z65" s="22">
        <f t="shared" si="48"/>
        <v>212</v>
      </c>
      <c r="AA65" s="22">
        <f t="shared" si="48"/>
        <v>210</v>
      </c>
      <c r="AB65" s="22">
        <f t="shared" si="48"/>
        <v>218</v>
      </c>
      <c r="AC65" s="22">
        <f t="shared" si="48"/>
        <v>330</v>
      </c>
      <c r="AD65" s="22">
        <f t="shared" si="48"/>
        <v>293</v>
      </c>
      <c r="AE65" s="22">
        <f t="shared" si="48"/>
        <v>383</v>
      </c>
      <c r="AF65" s="22">
        <f t="shared" si="48"/>
        <v>240</v>
      </c>
      <c r="AG65" s="22">
        <f t="shared" si="48"/>
        <v>220</v>
      </c>
      <c r="AH65" s="22">
        <f t="shared" si="48"/>
        <v>211</v>
      </c>
      <c r="AI65" s="22">
        <f t="shared" si="48"/>
        <v>172</v>
      </c>
      <c r="AJ65" s="22">
        <f t="shared" si="48"/>
        <v>314</v>
      </c>
      <c r="AK65" s="22">
        <f t="shared" si="48"/>
        <v>343</v>
      </c>
      <c r="AL65" s="22">
        <v>294</v>
      </c>
      <c r="AM65" s="22">
        <f aca="true" t="shared" si="49" ref="AM65:AR65">AL74</f>
        <v>235</v>
      </c>
      <c r="AN65" s="22">
        <f t="shared" si="49"/>
        <v>302</v>
      </c>
      <c r="AO65" s="22">
        <f t="shared" si="49"/>
        <v>350</v>
      </c>
      <c r="AP65" s="22">
        <f t="shared" si="49"/>
        <v>300</v>
      </c>
      <c r="AQ65" s="22">
        <f t="shared" si="49"/>
        <v>275</v>
      </c>
      <c r="AR65" s="22">
        <f t="shared" si="49"/>
        <v>250</v>
      </c>
      <c r="AS65" s="22">
        <f>AR74</f>
        <v>260</v>
      </c>
      <c r="AT65" s="22">
        <f>AS74</f>
        <v>264</v>
      </c>
      <c r="AU65" s="82">
        <f>AT74</f>
        <v>325</v>
      </c>
      <c r="AV65" s="82"/>
      <c r="AW65" s="22"/>
      <c r="AX65" s="22"/>
      <c r="AY65" s="99"/>
      <c r="AZ65" s="122"/>
      <c r="BA65" s="16">
        <f>MIN(C65:AS65)</f>
        <v>150</v>
      </c>
      <c r="BB65" s="16">
        <f>MAX(C65:AS65)</f>
        <v>507</v>
      </c>
      <c r="BC65" s="103">
        <f>RANK(AS65,C65:AS65,0)</f>
        <v>19</v>
      </c>
      <c r="BD65" s="103">
        <f>RANK(AS65,AJ65:AS65,0)</f>
        <v>8</v>
      </c>
    </row>
    <row r="66" spans="2:56" s="64" customFormat="1" ht="12.75">
      <c r="B66" s="99" t="s">
        <v>47</v>
      </c>
      <c r="C66" s="95">
        <v>19674</v>
      </c>
      <c r="D66" s="95">
        <v>16702</v>
      </c>
      <c r="E66" s="95">
        <v>20754</v>
      </c>
      <c r="F66" s="95">
        <v>18488</v>
      </c>
      <c r="G66" s="95">
        <v>22371</v>
      </c>
      <c r="H66" s="95">
        <v>24354</v>
      </c>
      <c r="I66" s="95">
        <v>27105</v>
      </c>
      <c r="J66" s="95">
        <v>25312</v>
      </c>
      <c r="K66" s="95">
        <v>24634</v>
      </c>
      <c r="L66" s="95">
        <v>26714</v>
      </c>
      <c r="M66" s="95">
        <v>22756</v>
      </c>
      <c r="N66" s="95">
        <v>24529</v>
      </c>
      <c r="O66" s="95">
        <v>24951</v>
      </c>
      <c r="P66" s="95">
        <v>27758</v>
      </c>
      <c r="Q66" s="95">
        <v>28060</v>
      </c>
      <c r="R66" s="95">
        <v>24943</v>
      </c>
      <c r="S66" s="95">
        <v>27719</v>
      </c>
      <c r="T66" s="95">
        <v>28325</v>
      </c>
      <c r="U66" s="95">
        <v>29831</v>
      </c>
      <c r="V66" s="95">
        <v>30364</v>
      </c>
      <c r="W66" s="95">
        <v>30514</v>
      </c>
      <c r="X66" s="95">
        <v>33270</v>
      </c>
      <c r="Y66" s="95">
        <v>32527</v>
      </c>
      <c r="Z66" s="95">
        <v>34210</v>
      </c>
      <c r="AA66" s="95">
        <v>38176</v>
      </c>
      <c r="AB66" s="95">
        <v>37792</v>
      </c>
      <c r="AC66" s="95">
        <v>37591</v>
      </c>
      <c r="AD66" s="95">
        <v>39385</v>
      </c>
      <c r="AE66" s="95">
        <v>40292</v>
      </c>
      <c r="AF66" s="95">
        <v>38213</v>
      </c>
      <c r="AG66" s="95">
        <v>36325</v>
      </c>
      <c r="AH66" s="95">
        <v>40715</v>
      </c>
      <c r="AI66" s="95">
        <v>41244</v>
      </c>
      <c r="AJ66" s="95">
        <v>43054</v>
      </c>
      <c r="AK66" s="95">
        <v>42284</v>
      </c>
      <c r="AL66" s="95">
        <v>39102</v>
      </c>
      <c r="AM66" s="95">
        <v>41707</v>
      </c>
      <c r="AN66" s="95">
        <v>39251</v>
      </c>
      <c r="AO66" s="95">
        <v>41025</v>
      </c>
      <c r="AP66" s="134">
        <v>39875</v>
      </c>
      <c r="AQ66" s="134">
        <v>40685</v>
      </c>
      <c r="AR66" s="134">
        <v>45062</v>
      </c>
      <c r="AS66" s="134">
        <v>44672</v>
      </c>
      <c r="AT66" s="134">
        <v>44361</v>
      </c>
      <c r="AU66" s="131">
        <v>46075</v>
      </c>
      <c r="AV66" s="131"/>
      <c r="AW66" s="22"/>
      <c r="AX66" s="22"/>
      <c r="AY66" s="99"/>
      <c r="AZ66" s="122"/>
      <c r="BA66" s="16">
        <f>MIN(C66:AS66)</f>
        <v>16702</v>
      </c>
      <c r="BB66" s="16">
        <f>MAX(C66:AS66)</f>
        <v>45062</v>
      </c>
      <c r="BC66" s="103">
        <f>RANK(AS66,C66:AS66,0)</f>
        <v>2</v>
      </c>
      <c r="BD66" s="103">
        <f>RANK(AS66,AJ66:AS66,0)</f>
        <v>2</v>
      </c>
    </row>
    <row r="67" spans="2:56" s="64" customFormat="1" ht="12.75">
      <c r="B67" s="99" t="s">
        <v>49</v>
      </c>
      <c r="C67" s="95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95">
        <v>4</v>
      </c>
      <c r="S67" s="95">
        <v>8</v>
      </c>
      <c r="T67" s="95">
        <v>23</v>
      </c>
      <c r="U67" s="95">
        <v>67</v>
      </c>
      <c r="V67" s="95">
        <v>93</v>
      </c>
      <c r="W67" s="95">
        <v>69</v>
      </c>
      <c r="X67" s="95">
        <v>64</v>
      </c>
      <c r="Y67" s="95">
        <v>75</v>
      </c>
      <c r="Z67" s="95">
        <v>102</v>
      </c>
      <c r="AA67" s="95">
        <v>56</v>
      </c>
      <c r="AB67" s="95">
        <v>99</v>
      </c>
      <c r="AC67" s="95">
        <v>49</v>
      </c>
      <c r="AD67" s="95">
        <v>51</v>
      </c>
      <c r="AE67" s="95">
        <v>143</v>
      </c>
      <c r="AF67" s="95">
        <v>166</v>
      </c>
      <c r="AG67" s="95">
        <v>285</v>
      </c>
      <c r="AH67" s="95">
        <v>147</v>
      </c>
      <c r="AI67" s="95">
        <v>141</v>
      </c>
      <c r="AJ67" s="95">
        <v>156</v>
      </c>
      <c r="AK67" s="95">
        <v>141</v>
      </c>
      <c r="AL67" s="95">
        <v>88</v>
      </c>
      <c r="AM67" s="95">
        <v>160</v>
      </c>
      <c r="AN67" s="95">
        <v>180</v>
      </c>
      <c r="AO67" s="95">
        <v>216</v>
      </c>
      <c r="AP67" s="134">
        <v>245</v>
      </c>
      <c r="AQ67" s="134">
        <v>383</v>
      </c>
      <c r="AR67" s="134">
        <v>333</v>
      </c>
      <c r="AS67" s="134">
        <v>403</v>
      </c>
      <c r="AT67" s="134">
        <v>350</v>
      </c>
      <c r="AU67" s="131">
        <v>300</v>
      </c>
      <c r="AV67" s="131"/>
      <c r="AW67" s="22"/>
      <c r="AX67" s="22"/>
      <c r="AY67" s="99"/>
      <c r="AZ67" s="122"/>
      <c r="BA67" s="16">
        <f>MIN(C67:AS67)</f>
        <v>0</v>
      </c>
      <c r="BB67" s="16">
        <f>MAX(C67:AS67)</f>
        <v>403</v>
      </c>
      <c r="BC67" s="103">
        <f>RANK(AS67,C67:AS67,0)</f>
        <v>1</v>
      </c>
      <c r="BD67" s="103">
        <f>RANK(AS67,AJ67:AS67,0)</f>
        <v>1</v>
      </c>
    </row>
    <row r="68" spans="2:56" s="64" customFormat="1" ht="12.75">
      <c r="B68" s="99" t="s">
        <v>50</v>
      </c>
      <c r="C68" s="22">
        <f aca="true" t="shared" si="50" ref="C68:AU68">SUM(C65:C67)</f>
        <v>19857</v>
      </c>
      <c r="D68" s="22">
        <f t="shared" si="50"/>
        <v>17209</v>
      </c>
      <c r="E68" s="22">
        <f t="shared" si="50"/>
        <v>21112</v>
      </c>
      <c r="F68" s="22">
        <f t="shared" si="50"/>
        <v>18843</v>
      </c>
      <c r="G68" s="22">
        <f t="shared" si="50"/>
        <v>22599</v>
      </c>
      <c r="H68" s="22">
        <f t="shared" si="50"/>
        <v>24597</v>
      </c>
      <c r="I68" s="22">
        <f t="shared" si="50"/>
        <v>27372</v>
      </c>
      <c r="J68" s="22">
        <v>24538</v>
      </c>
      <c r="K68" s="22">
        <f t="shared" si="50"/>
        <v>24797</v>
      </c>
      <c r="L68" s="22">
        <f t="shared" si="50"/>
        <v>26889</v>
      </c>
      <c r="M68" s="22">
        <f t="shared" si="50"/>
        <v>23230</v>
      </c>
      <c r="N68" s="22">
        <f t="shared" si="50"/>
        <v>24784</v>
      </c>
      <c r="O68" s="22">
        <f t="shared" si="50"/>
        <v>25338</v>
      </c>
      <c r="P68" s="22">
        <f t="shared" si="50"/>
        <v>27970</v>
      </c>
      <c r="Q68" s="22">
        <f t="shared" si="50"/>
        <v>28300</v>
      </c>
      <c r="R68" s="22">
        <f t="shared" si="50"/>
        <v>25100</v>
      </c>
      <c r="S68" s="22">
        <f t="shared" si="50"/>
        <v>27900</v>
      </c>
      <c r="T68" s="22">
        <f t="shared" si="50"/>
        <v>28666</v>
      </c>
      <c r="U68" s="22">
        <f t="shared" si="50"/>
        <v>30183</v>
      </c>
      <c r="V68" s="22">
        <f t="shared" si="50"/>
        <v>30687</v>
      </c>
      <c r="W68" s="22">
        <v>30788</v>
      </c>
      <c r="X68" s="22">
        <v>33483</v>
      </c>
      <c r="Y68" s="22">
        <v>32826</v>
      </c>
      <c r="Z68" s="22">
        <f t="shared" si="50"/>
        <v>34524</v>
      </c>
      <c r="AA68" s="22">
        <v>38443</v>
      </c>
      <c r="AB68" s="22">
        <f t="shared" si="50"/>
        <v>38109</v>
      </c>
      <c r="AC68" s="22">
        <f t="shared" si="50"/>
        <v>37970</v>
      </c>
      <c r="AD68" s="22">
        <f t="shared" si="50"/>
        <v>39729</v>
      </c>
      <c r="AE68" s="22">
        <v>40819</v>
      </c>
      <c r="AF68" s="22">
        <f t="shared" si="50"/>
        <v>38619</v>
      </c>
      <c r="AG68" s="22">
        <f t="shared" si="50"/>
        <v>36830</v>
      </c>
      <c r="AH68" s="22">
        <f t="shared" si="50"/>
        <v>41073</v>
      </c>
      <c r="AI68" s="22">
        <f t="shared" si="50"/>
        <v>41557</v>
      </c>
      <c r="AJ68" s="22">
        <f t="shared" si="50"/>
        <v>43524</v>
      </c>
      <c r="AK68" s="22">
        <f t="shared" si="50"/>
        <v>42768</v>
      </c>
      <c r="AL68" s="22">
        <f t="shared" si="50"/>
        <v>39484</v>
      </c>
      <c r="AM68" s="22">
        <f t="shared" si="50"/>
        <v>42102</v>
      </c>
      <c r="AN68" s="22">
        <f t="shared" si="50"/>
        <v>39733</v>
      </c>
      <c r="AO68" s="22">
        <f t="shared" si="50"/>
        <v>41591</v>
      </c>
      <c r="AP68" s="22">
        <f t="shared" si="50"/>
        <v>40420</v>
      </c>
      <c r="AQ68" s="22">
        <f t="shared" si="50"/>
        <v>41343</v>
      </c>
      <c r="AR68" s="22">
        <f t="shared" si="50"/>
        <v>45645</v>
      </c>
      <c r="AS68" s="22">
        <f t="shared" si="50"/>
        <v>45335</v>
      </c>
      <c r="AT68" s="22">
        <f t="shared" si="50"/>
        <v>44975</v>
      </c>
      <c r="AU68" s="82">
        <f t="shared" si="50"/>
        <v>46700</v>
      </c>
      <c r="AV68" s="82"/>
      <c r="AW68" s="22"/>
      <c r="AX68" s="22"/>
      <c r="AY68" s="99"/>
      <c r="AZ68" s="122">
        <f>AS68/AS$12</f>
        <v>11.547376464595008</v>
      </c>
      <c r="BA68" s="22">
        <f>MIN(C68:AS68)</f>
        <v>17209</v>
      </c>
      <c r="BB68" s="22">
        <f>MAX(C68:AS68)</f>
        <v>45645</v>
      </c>
      <c r="BC68" s="103">
        <f>RANK(AS68,C68:AS68,0)</f>
        <v>2</v>
      </c>
      <c r="BD68" s="103">
        <f>RANK(AS68,AJ68:AS68,0)</f>
        <v>2</v>
      </c>
    </row>
    <row r="69" spans="2:56" s="64" customFormat="1" ht="12.75">
      <c r="B69" s="9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82"/>
      <c r="AV69" s="82"/>
      <c r="AW69" s="22"/>
      <c r="AX69" s="22"/>
      <c r="AY69" s="99"/>
      <c r="AZ69" s="102"/>
      <c r="BA69" s="124"/>
      <c r="BB69" s="124"/>
      <c r="BC69" s="103"/>
      <c r="BD69" s="103"/>
    </row>
    <row r="70" spans="2:56" s="64" customFormat="1" ht="12.75">
      <c r="B70" s="99" t="s">
        <v>138</v>
      </c>
      <c r="C70" s="95">
        <v>13802</v>
      </c>
      <c r="D70" s="95">
        <v>12552</v>
      </c>
      <c r="E70" s="95">
        <v>15612</v>
      </c>
      <c r="F70" s="95">
        <v>14056</v>
      </c>
      <c r="G70" s="95">
        <v>16276</v>
      </c>
      <c r="H70" s="95">
        <v>17720</v>
      </c>
      <c r="I70" s="95">
        <v>19214</v>
      </c>
      <c r="J70" s="95">
        <v>17591</v>
      </c>
      <c r="K70" s="95">
        <v>17714</v>
      </c>
      <c r="L70" s="95">
        <v>19306</v>
      </c>
      <c r="M70" s="95">
        <v>17615</v>
      </c>
      <c r="N70" s="95">
        <v>19480</v>
      </c>
      <c r="O70" s="95">
        <v>19090</v>
      </c>
      <c r="P70" s="95">
        <v>20387</v>
      </c>
      <c r="Q70" s="95">
        <v>21293</v>
      </c>
      <c r="R70" s="95">
        <v>19657</v>
      </c>
      <c r="S70" s="95">
        <v>22558</v>
      </c>
      <c r="T70" s="95">
        <v>22912</v>
      </c>
      <c r="U70" s="95">
        <v>23008</v>
      </c>
      <c r="V70" s="95">
        <v>24251</v>
      </c>
      <c r="W70" s="95">
        <v>25283</v>
      </c>
      <c r="X70" s="95">
        <v>26542</v>
      </c>
      <c r="Y70" s="95">
        <v>26611</v>
      </c>
      <c r="Z70" s="95">
        <v>27320</v>
      </c>
      <c r="AA70" s="95">
        <v>28895</v>
      </c>
      <c r="AB70" s="95">
        <v>30657</v>
      </c>
      <c r="AC70" s="95">
        <v>30346</v>
      </c>
      <c r="AD70" s="95">
        <v>31643</v>
      </c>
      <c r="AE70" s="95">
        <v>33070</v>
      </c>
      <c r="AF70" s="95">
        <v>32379</v>
      </c>
      <c r="AG70" s="95">
        <v>31449</v>
      </c>
      <c r="AH70" s="95">
        <v>33561</v>
      </c>
      <c r="AI70" s="95">
        <v>33195</v>
      </c>
      <c r="AJ70" s="95">
        <v>34374</v>
      </c>
      <c r="AK70" s="95">
        <v>33232</v>
      </c>
      <c r="AL70" s="95">
        <v>30752</v>
      </c>
      <c r="AM70" s="95">
        <v>30640</v>
      </c>
      <c r="AN70" s="95">
        <v>30301</v>
      </c>
      <c r="AO70" s="95">
        <v>31548</v>
      </c>
      <c r="AP70" s="134">
        <v>28969</v>
      </c>
      <c r="AQ70" s="134">
        <v>29547</v>
      </c>
      <c r="AR70" s="134">
        <v>32235</v>
      </c>
      <c r="AS70" s="134">
        <v>33118</v>
      </c>
      <c r="AT70" s="134">
        <v>33050</v>
      </c>
      <c r="AU70" s="131">
        <v>34200</v>
      </c>
      <c r="AV70" s="131"/>
      <c r="AW70" s="22"/>
      <c r="AX70" s="22"/>
      <c r="AY70" s="99"/>
      <c r="AZ70" s="122">
        <f>AS70/AS$12</f>
        <v>8.43555781966378</v>
      </c>
      <c r="BA70" s="22">
        <f>MIN(C70:AS70)</f>
        <v>12552</v>
      </c>
      <c r="BB70" s="22">
        <f>MAX(C70:AS70)</f>
        <v>34374</v>
      </c>
      <c r="BC70" s="103">
        <f>RANK(AS70,C70:AS70,0)</f>
        <v>5</v>
      </c>
      <c r="BD70" s="103">
        <f>RANK(AS70,AJ70:AS70,0)</f>
        <v>3</v>
      </c>
    </row>
    <row r="71" spans="2:56" s="64" customFormat="1" ht="12.75">
      <c r="B71" s="99" t="s">
        <v>69</v>
      </c>
      <c r="C71" s="95">
        <v>5548</v>
      </c>
      <c r="D71" s="95">
        <v>4299</v>
      </c>
      <c r="E71" s="95">
        <v>5145</v>
      </c>
      <c r="F71" s="95">
        <v>4559</v>
      </c>
      <c r="G71" s="95">
        <v>6080</v>
      </c>
      <c r="H71" s="95">
        <v>6610</v>
      </c>
      <c r="I71" s="95">
        <v>7932</v>
      </c>
      <c r="J71" s="95">
        <v>6784</v>
      </c>
      <c r="K71" s="95">
        <v>6908</v>
      </c>
      <c r="L71" s="95">
        <v>7109</v>
      </c>
      <c r="M71" s="95">
        <v>5360</v>
      </c>
      <c r="N71" s="95">
        <v>4917</v>
      </c>
      <c r="O71" s="95">
        <v>6036</v>
      </c>
      <c r="P71" s="95">
        <v>7343</v>
      </c>
      <c r="Q71" s="95">
        <v>6854</v>
      </c>
      <c r="R71" s="95">
        <v>5270</v>
      </c>
      <c r="S71" s="95">
        <v>5024</v>
      </c>
      <c r="T71" s="95">
        <v>5469</v>
      </c>
      <c r="U71" s="95">
        <v>6945</v>
      </c>
      <c r="V71" s="95">
        <v>6232</v>
      </c>
      <c r="W71" s="95">
        <v>5356</v>
      </c>
      <c r="X71" s="95">
        <v>6717</v>
      </c>
      <c r="Y71" s="95">
        <v>6002</v>
      </c>
      <c r="Z71" s="95">
        <v>6994</v>
      </c>
      <c r="AA71" s="95">
        <v>9329</v>
      </c>
      <c r="AB71" s="95">
        <v>7122</v>
      </c>
      <c r="AC71" s="95">
        <v>7331</v>
      </c>
      <c r="AD71" s="95">
        <v>7703</v>
      </c>
      <c r="AE71" s="95">
        <v>7508</v>
      </c>
      <c r="AF71" s="95">
        <v>6019</v>
      </c>
      <c r="AG71" s="95">
        <v>5170</v>
      </c>
      <c r="AH71" s="95">
        <v>7340</v>
      </c>
      <c r="AI71" s="95">
        <v>8048</v>
      </c>
      <c r="AJ71" s="95">
        <v>8804</v>
      </c>
      <c r="AK71" s="95">
        <v>9242</v>
      </c>
      <c r="AL71" s="95">
        <v>8497</v>
      </c>
      <c r="AM71" s="95">
        <v>11160</v>
      </c>
      <c r="AN71" s="95">
        <v>9082</v>
      </c>
      <c r="AO71" s="95">
        <v>9743</v>
      </c>
      <c r="AP71" s="134">
        <v>11176</v>
      </c>
      <c r="AQ71" s="134">
        <v>11546</v>
      </c>
      <c r="AR71" s="134">
        <v>13150</v>
      </c>
      <c r="AS71" s="134">
        <v>11954</v>
      </c>
      <c r="AT71" s="134">
        <v>11600</v>
      </c>
      <c r="AU71" s="131">
        <v>12200</v>
      </c>
      <c r="AV71" s="131"/>
      <c r="AW71" s="22"/>
      <c r="AX71" s="22"/>
      <c r="AY71" s="99"/>
      <c r="AZ71" s="122">
        <f>AS71/AS$12</f>
        <v>3.0448293428425877</v>
      </c>
      <c r="BA71" s="22">
        <f>MIN(C71:AS71)</f>
        <v>4299</v>
      </c>
      <c r="BB71" s="22">
        <f>MAX(C71:AS71)</f>
        <v>13150</v>
      </c>
      <c r="BC71" s="103">
        <f>RANK(AS71,C71:AS71,0)</f>
        <v>2</v>
      </c>
      <c r="BD71" s="103">
        <f>RANK(AS71,AJ71:AS71,0)</f>
        <v>2</v>
      </c>
    </row>
    <row r="72" spans="2:56" s="64" customFormat="1" ht="12.75">
      <c r="B72" s="99" t="s">
        <v>56</v>
      </c>
      <c r="C72" s="22">
        <f aca="true" t="shared" si="51" ref="C72:AU72">C70+C71</f>
        <v>19350</v>
      </c>
      <c r="D72" s="22">
        <f t="shared" si="51"/>
        <v>16851</v>
      </c>
      <c r="E72" s="22">
        <f t="shared" si="51"/>
        <v>20757</v>
      </c>
      <c r="F72" s="22">
        <f t="shared" si="51"/>
        <v>18615</v>
      </c>
      <c r="G72" s="22">
        <f t="shared" si="51"/>
        <v>22356</v>
      </c>
      <c r="H72" s="22">
        <f t="shared" si="51"/>
        <v>24330</v>
      </c>
      <c r="I72" s="22">
        <f t="shared" si="51"/>
        <v>27146</v>
      </c>
      <c r="J72" s="22">
        <f t="shared" si="51"/>
        <v>24375</v>
      </c>
      <c r="K72" s="22">
        <f t="shared" si="51"/>
        <v>24622</v>
      </c>
      <c r="L72" s="22">
        <f t="shared" si="51"/>
        <v>26415</v>
      </c>
      <c r="M72" s="22">
        <v>22977</v>
      </c>
      <c r="N72" s="22">
        <f t="shared" si="51"/>
        <v>24397</v>
      </c>
      <c r="O72" s="22">
        <f t="shared" si="51"/>
        <v>25126</v>
      </c>
      <c r="P72" s="22">
        <f t="shared" si="51"/>
        <v>27730</v>
      </c>
      <c r="Q72" s="22">
        <f t="shared" si="51"/>
        <v>28147</v>
      </c>
      <c r="R72" s="22">
        <f t="shared" si="51"/>
        <v>24927</v>
      </c>
      <c r="S72" s="22">
        <f t="shared" si="51"/>
        <v>27582</v>
      </c>
      <c r="T72" s="22">
        <f t="shared" si="51"/>
        <v>28381</v>
      </c>
      <c r="U72" s="22">
        <f t="shared" si="51"/>
        <v>29953</v>
      </c>
      <c r="V72" s="22">
        <f t="shared" si="51"/>
        <v>30483</v>
      </c>
      <c r="W72" s="22">
        <v>30638</v>
      </c>
      <c r="X72" s="22">
        <v>33260</v>
      </c>
      <c r="Y72" s="22">
        <f t="shared" si="51"/>
        <v>32613</v>
      </c>
      <c r="Z72" s="22">
        <f t="shared" si="51"/>
        <v>34314</v>
      </c>
      <c r="AA72" s="22">
        <v>38225</v>
      </c>
      <c r="AB72" s="22">
        <f t="shared" si="51"/>
        <v>37779</v>
      </c>
      <c r="AC72" s="22">
        <v>37678</v>
      </c>
      <c r="AD72" s="22">
        <f t="shared" si="51"/>
        <v>39346</v>
      </c>
      <c r="AE72" s="22">
        <v>40579</v>
      </c>
      <c r="AF72" s="22">
        <v>38399</v>
      </c>
      <c r="AG72" s="22">
        <f t="shared" si="51"/>
        <v>36619</v>
      </c>
      <c r="AH72" s="22">
        <f t="shared" si="51"/>
        <v>40901</v>
      </c>
      <c r="AI72" s="22">
        <f t="shared" si="51"/>
        <v>41243</v>
      </c>
      <c r="AJ72" s="22">
        <f t="shared" si="51"/>
        <v>43178</v>
      </c>
      <c r="AK72" s="22">
        <f t="shared" si="51"/>
        <v>42474</v>
      </c>
      <c r="AL72" s="22">
        <f t="shared" si="51"/>
        <v>39249</v>
      </c>
      <c r="AM72" s="22">
        <f t="shared" si="51"/>
        <v>41800</v>
      </c>
      <c r="AN72" s="22">
        <f t="shared" si="51"/>
        <v>39383</v>
      </c>
      <c r="AO72" s="22">
        <f t="shared" si="51"/>
        <v>41291</v>
      </c>
      <c r="AP72" s="22">
        <f t="shared" si="51"/>
        <v>40145</v>
      </c>
      <c r="AQ72" s="22">
        <f t="shared" si="51"/>
        <v>41093</v>
      </c>
      <c r="AR72" s="22">
        <f t="shared" si="51"/>
        <v>45385</v>
      </c>
      <c r="AS72" s="22">
        <f t="shared" si="51"/>
        <v>45072</v>
      </c>
      <c r="AT72" s="22">
        <f t="shared" si="51"/>
        <v>44650</v>
      </c>
      <c r="AU72" s="82">
        <f t="shared" si="51"/>
        <v>46400</v>
      </c>
      <c r="AV72" s="82"/>
      <c r="AW72" s="22"/>
      <c r="AX72" s="22"/>
      <c r="AY72" s="99"/>
      <c r="AZ72" s="122">
        <f>AS72/AS$12</f>
        <v>11.480387162506368</v>
      </c>
      <c r="BA72" s="22">
        <f>MIN(C72:AS72)</f>
        <v>16851</v>
      </c>
      <c r="BB72" s="22">
        <f>MAX(C72:AS72)</f>
        <v>45385</v>
      </c>
      <c r="BC72" s="103">
        <f>RANK(AS72,C72:AS72,0)</f>
        <v>2</v>
      </c>
      <c r="BD72" s="103">
        <f>RANK(AS72,AJ72:AS72,0)</f>
        <v>2</v>
      </c>
    </row>
    <row r="73" spans="2:56" s="64" customFormat="1" ht="12.75">
      <c r="B73" s="9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82"/>
      <c r="AV73" s="82"/>
      <c r="AW73" s="22"/>
      <c r="AX73" s="22"/>
      <c r="AY73" s="99"/>
      <c r="AZ73" s="102"/>
      <c r="BA73" s="22"/>
      <c r="BB73" s="22"/>
      <c r="BC73" s="103"/>
      <c r="BD73" s="103"/>
    </row>
    <row r="74" spans="2:56" s="64" customFormat="1" ht="12.75">
      <c r="B74" s="99" t="s">
        <v>57</v>
      </c>
      <c r="C74" s="22">
        <f aca="true" t="shared" si="52" ref="C74:AO74">C68-C72</f>
        <v>507</v>
      </c>
      <c r="D74" s="22">
        <f t="shared" si="52"/>
        <v>358</v>
      </c>
      <c r="E74" s="22">
        <f t="shared" si="52"/>
        <v>355</v>
      </c>
      <c r="F74" s="22">
        <f t="shared" si="52"/>
        <v>228</v>
      </c>
      <c r="G74" s="22">
        <f t="shared" si="52"/>
        <v>243</v>
      </c>
      <c r="H74" s="22">
        <f t="shared" si="52"/>
        <v>267</v>
      </c>
      <c r="I74" s="22">
        <f t="shared" si="52"/>
        <v>226</v>
      </c>
      <c r="J74" s="22">
        <f t="shared" si="52"/>
        <v>163</v>
      </c>
      <c r="K74" s="22">
        <f t="shared" si="52"/>
        <v>175</v>
      </c>
      <c r="L74" s="22">
        <f t="shared" si="52"/>
        <v>474</v>
      </c>
      <c r="M74" s="22">
        <v>255</v>
      </c>
      <c r="N74" s="22">
        <f t="shared" si="52"/>
        <v>387</v>
      </c>
      <c r="O74" s="22">
        <f t="shared" si="52"/>
        <v>212</v>
      </c>
      <c r="P74" s="22">
        <f t="shared" si="52"/>
        <v>240</v>
      </c>
      <c r="Q74" s="22">
        <f t="shared" si="52"/>
        <v>153</v>
      </c>
      <c r="R74" s="22">
        <f t="shared" si="52"/>
        <v>173</v>
      </c>
      <c r="S74" s="22">
        <f t="shared" si="52"/>
        <v>318</v>
      </c>
      <c r="T74" s="22">
        <f t="shared" si="52"/>
        <v>285</v>
      </c>
      <c r="U74" s="22">
        <f t="shared" si="52"/>
        <v>230</v>
      </c>
      <c r="V74" s="22">
        <f t="shared" si="52"/>
        <v>204</v>
      </c>
      <c r="W74" s="22">
        <f t="shared" si="52"/>
        <v>150</v>
      </c>
      <c r="X74" s="22">
        <f t="shared" si="52"/>
        <v>223</v>
      </c>
      <c r="Y74" s="22">
        <v>212</v>
      </c>
      <c r="Z74" s="22">
        <f t="shared" si="52"/>
        <v>210</v>
      </c>
      <c r="AA74" s="22">
        <f t="shared" si="52"/>
        <v>218</v>
      </c>
      <c r="AB74" s="22">
        <f t="shared" si="52"/>
        <v>330</v>
      </c>
      <c r="AC74" s="22">
        <v>293</v>
      </c>
      <c r="AD74" s="22">
        <f t="shared" si="52"/>
        <v>383</v>
      </c>
      <c r="AE74" s="22">
        <f t="shared" si="52"/>
        <v>240</v>
      </c>
      <c r="AF74" s="22">
        <f t="shared" si="52"/>
        <v>220</v>
      </c>
      <c r="AG74" s="22">
        <f t="shared" si="52"/>
        <v>211</v>
      </c>
      <c r="AH74" s="22">
        <f t="shared" si="52"/>
        <v>172</v>
      </c>
      <c r="AI74" s="22">
        <f t="shared" si="52"/>
        <v>314</v>
      </c>
      <c r="AJ74" s="22">
        <v>343</v>
      </c>
      <c r="AK74" s="22">
        <f t="shared" si="52"/>
        <v>294</v>
      </c>
      <c r="AL74" s="22">
        <f t="shared" si="52"/>
        <v>235</v>
      </c>
      <c r="AM74" s="22">
        <v>302</v>
      </c>
      <c r="AN74" s="22">
        <f t="shared" si="52"/>
        <v>350</v>
      </c>
      <c r="AO74" s="22">
        <f t="shared" si="52"/>
        <v>300</v>
      </c>
      <c r="AP74" s="22">
        <f>AP68-AP72</f>
        <v>275</v>
      </c>
      <c r="AQ74" s="22">
        <f>AQ68-AQ72</f>
        <v>250</v>
      </c>
      <c r="AR74" s="22">
        <f>AR68-AR72</f>
        <v>260</v>
      </c>
      <c r="AS74" s="22">
        <v>264</v>
      </c>
      <c r="AT74" s="22">
        <f>AT68-AT72</f>
        <v>325</v>
      </c>
      <c r="AU74" s="82">
        <v>300</v>
      </c>
      <c r="AV74" s="82"/>
      <c r="AW74" s="22"/>
      <c r="AX74" s="22"/>
      <c r="AY74" s="99"/>
      <c r="AZ74" s="122">
        <f>AS74/AS$12</f>
        <v>0.06724401426388181</v>
      </c>
      <c r="BA74" s="22">
        <f>MIN(C74:AS74)</f>
        <v>150</v>
      </c>
      <c r="BB74" s="22">
        <f>MAX(C74:AS74)</f>
        <v>507</v>
      </c>
      <c r="BC74" s="103">
        <f>RANK(AS74,C74:AS74,0)</f>
        <v>19</v>
      </c>
      <c r="BD74" s="103">
        <f>RANK(AS74,AJ74:AS74,0)</f>
        <v>7</v>
      </c>
    </row>
    <row r="75" spans="2:56" s="64" customFormat="1" ht="12.75">
      <c r="B75" s="99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99"/>
      <c r="AZ75" s="102"/>
      <c r="BA75" s="106"/>
      <c r="BB75" s="106"/>
      <c r="BC75" s="103"/>
      <c r="BD75" s="103"/>
    </row>
    <row r="76" spans="2:56" s="64" customFormat="1" ht="12.75">
      <c r="B76" s="107" t="s">
        <v>61</v>
      </c>
      <c r="C76" s="125">
        <f>IF(C72=0,"n/a",C74/C72)</f>
        <v>0.0262015503875969</v>
      </c>
      <c r="D76" s="125">
        <f aca="true" t="shared" si="53" ref="D76:AX76">IF(D72=0,"n/a",D74/D72)</f>
        <v>0.021245029968547862</v>
      </c>
      <c r="E76" s="125">
        <f t="shared" si="53"/>
        <v>0.01710266416148769</v>
      </c>
      <c r="F76" s="125">
        <f t="shared" si="53"/>
        <v>0.012248186946011281</v>
      </c>
      <c r="G76" s="125">
        <f t="shared" si="53"/>
        <v>0.010869565217391304</v>
      </c>
      <c r="H76" s="125">
        <f t="shared" si="53"/>
        <v>0.01097410604192355</v>
      </c>
      <c r="I76" s="125">
        <f t="shared" si="53"/>
        <v>0.008325351801370368</v>
      </c>
      <c r="J76" s="125">
        <f t="shared" si="53"/>
        <v>0.006687179487179487</v>
      </c>
      <c r="K76" s="125">
        <f t="shared" si="53"/>
        <v>0.007107464868816506</v>
      </c>
      <c r="L76" s="125">
        <f t="shared" si="53"/>
        <v>0.01794434980124929</v>
      </c>
      <c r="M76" s="125">
        <f t="shared" si="53"/>
        <v>0.011098054576315446</v>
      </c>
      <c r="N76" s="125">
        <f t="shared" si="53"/>
        <v>0.0158626060581219</v>
      </c>
      <c r="O76" s="125">
        <f t="shared" si="53"/>
        <v>0.008437475125368145</v>
      </c>
      <c r="P76" s="125">
        <f t="shared" si="53"/>
        <v>0.00865488640461594</v>
      </c>
      <c r="Q76" s="125">
        <f t="shared" si="53"/>
        <v>0.005435748037090986</v>
      </c>
      <c r="R76" s="125">
        <f t="shared" si="53"/>
        <v>0.006940265575480403</v>
      </c>
      <c r="S76" s="125">
        <f t="shared" si="53"/>
        <v>0.011529258211877311</v>
      </c>
      <c r="T76" s="125">
        <f t="shared" si="53"/>
        <v>0.0100419294598499</v>
      </c>
      <c r="U76" s="125">
        <f t="shared" si="53"/>
        <v>0.007678696624712049</v>
      </c>
      <c r="V76" s="125">
        <f t="shared" si="53"/>
        <v>0.006692254699340616</v>
      </c>
      <c r="W76" s="125">
        <f t="shared" si="53"/>
        <v>0.00489588093217573</v>
      </c>
      <c r="X76" s="125">
        <f t="shared" si="53"/>
        <v>0.006704750450992183</v>
      </c>
      <c r="Y76" s="125">
        <f t="shared" si="53"/>
        <v>0.006500475270597614</v>
      </c>
      <c r="Z76" s="125">
        <f t="shared" si="53"/>
        <v>0.006119951040391677</v>
      </c>
      <c r="AA76" s="125">
        <f t="shared" si="53"/>
        <v>0.005703073904512753</v>
      </c>
      <c r="AB76" s="125">
        <f t="shared" si="53"/>
        <v>0.00873501151433336</v>
      </c>
      <c r="AC76" s="125">
        <f t="shared" si="53"/>
        <v>0.007776421253782048</v>
      </c>
      <c r="AD76" s="125">
        <f t="shared" si="53"/>
        <v>0.00973415340822447</v>
      </c>
      <c r="AE76" s="125">
        <f t="shared" si="53"/>
        <v>0.005914389216096996</v>
      </c>
      <c r="AF76" s="125">
        <f t="shared" si="53"/>
        <v>0.005729315867600719</v>
      </c>
      <c r="AG76" s="125">
        <f t="shared" si="53"/>
        <v>0.005762036101477375</v>
      </c>
      <c r="AH76" s="125">
        <f t="shared" si="53"/>
        <v>0.004205276154617247</v>
      </c>
      <c r="AI76" s="125">
        <f t="shared" si="53"/>
        <v>0.007613413185267803</v>
      </c>
      <c r="AJ76" s="125">
        <f t="shared" si="53"/>
        <v>0.007943860299226458</v>
      </c>
      <c r="AK76" s="125">
        <f t="shared" si="53"/>
        <v>0.00692188162169798</v>
      </c>
      <c r="AL76" s="125">
        <f t="shared" si="53"/>
        <v>0.005987413692068588</v>
      </c>
      <c r="AM76" s="125">
        <f t="shared" si="53"/>
        <v>0.007224880382775119</v>
      </c>
      <c r="AN76" s="125">
        <f t="shared" si="53"/>
        <v>0.008887083259274306</v>
      </c>
      <c r="AO76" s="125">
        <f t="shared" si="53"/>
        <v>0.007265505800295464</v>
      </c>
      <c r="AP76" s="125">
        <f>IF(AP72=0,"n/a",AP74/AP72)</f>
        <v>0.006850168140490721</v>
      </c>
      <c r="AQ76" s="125">
        <f>IF(AQ72=0,"n/a",AQ74/AQ72)</f>
        <v>0.006083761224539459</v>
      </c>
      <c r="AR76" s="125">
        <f>IF(AR72=0,"n/a",AR74/AR72)</f>
        <v>0.005728765010466013</v>
      </c>
      <c r="AS76" s="125"/>
      <c r="AT76" s="125"/>
      <c r="AU76" s="125"/>
      <c r="AV76" s="125"/>
      <c r="AW76" s="125" t="str">
        <f t="shared" si="53"/>
        <v>n/a</v>
      </c>
      <c r="AX76" s="125" t="str">
        <f t="shared" si="53"/>
        <v>n/a</v>
      </c>
      <c r="AY76" s="99"/>
      <c r="AZ76" s="102"/>
      <c r="BA76" s="108">
        <f>MIN(C76:AS76)</f>
        <v>0.004205276154617247</v>
      </c>
      <c r="BB76" s="108">
        <f>MAX(C76:AS76)</f>
        <v>0.0262015503875969</v>
      </c>
      <c r="BC76" s="103"/>
      <c r="BD76" s="103"/>
    </row>
    <row r="77" spans="2:56" s="64" customFormat="1" ht="12.7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102"/>
      <c r="BA77" s="99"/>
      <c r="BB77" s="99"/>
      <c r="BC77" s="103"/>
      <c r="BD77" s="103"/>
    </row>
    <row r="78" spans="2:56" s="64" customFormat="1" ht="12.75">
      <c r="B78" s="109" t="s">
        <v>139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>
        <v>331.17</v>
      </c>
      <c r="AM78" s="110">
        <v>311.27</v>
      </c>
      <c r="AN78" s="110">
        <v>345.52</v>
      </c>
      <c r="AO78" s="110">
        <v>393.53</v>
      </c>
      <c r="AP78" s="110">
        <v>468.11</v>
      </c>
      <c r="AQ78" s="110">
        <v>489.94</v>
      </c>
      <c r="AR78" s="110">
        <v>368.49</v>
      </c>
      <c r="AS78" s="110">
        <v>324.56</v>
      </c>
      <c r="AT78" s="110">
        <v>320</v>
      </c>
      <c r="AU78" s="111">
        <f>AU82</f>
        <v>315</v>
      </c>
      <c r="AV78" s="111"/>
      <c r="AW78" s="111"/>
      <c r="AX78" s="111"/>
      <c r="AY78" s="99"/>
      <c r="AZ78" s="102"/>
      <c r="BA78" s="111">
        <f>MIN(C78:AS78)</f>
        <v>311.27</v>
      </c>
      <c r="BB78" s="111">
        <f>MAX(C78:AS78)</f>
        <v>489.94</v>
      </c>
      <c r="BC78" s="103">
        <f>RANK(AS78,C78:AS78,0)</f>
        <v>7</v>
      </c>
      <c r="BD78" s="103">
        <f>RANK(AS78,AJ78:AS78,0)</f>
        <v>7</v>
      </c>
    </row>
    <row r="79" spans="2:51" s="64" customFormat="1" ht="12.7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</row>
    <row r="80" spans="2:51" s="64" customFormat="1" ht="12.7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O80" s="116"/>
      <c r="AP80" s="116"/>
      <c r="AQ80" s="116"/>
      <c r="AR80" s="116"/>
      <c r="AS80" s="116"/>
      <c r="AT80" s="116" t="s">
        <v>110</v>
      </c>
      <c r="AU80" s="117">
        <v>295</v>
      </c>
      <c r="AV80" s="117"/>
      <c r="AW80" s="99"/>
      <c r="AX80" s="99"/>
      <c r="AY80" s="99"/>
    </row>
    <row r="81" spans="2:51" s="64" customFormat="1" ht="12.7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O81" s="116"/>
      <c r="AP81" s="116"/>
      <c r="AQ81" s="116"/>
      <c r="AR81" s="116"/>
      <c r="AS81" s="116"/>
      <c r="AT81" s="116" t="s">
        <v>111</v>
      </c>
      <c r="AU81" s="117">
        <v>335</v>
      </c>
      <c r="AV81" s="117"/>
      <c r="AW81" s="99"/>
      <c r="AX81" s="99"/>
      <c r="AY81" s="99"/>
    </row>
    <row r="82" spans="2:51" s="64" customFormat="1" ht="12.7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O82" s="116"/>
      <c r="AP82" s="116"/>
      <c r="AQ82" s="116"/>
      <c r="AR82" s="116"/>
      <c r="AS82" s="116"/>
      <c r="AT82" s="116" t="s">
        <v>112</v>
      </c>
      <c r="AU82" s="116">
        <f>AVERAGE(AU80:AU81)</f>
        <v>315</v>
      </c>
      <c r="AV82" s="116"/>
      <c r="AW82" s="99"/>
      <c r="AX82" s="99"/>
      <c r="AY82" s="99"/>
    </row>
    <row r="83" spans="2:51" s="64" customFormat="1" ht="12.7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</row>
    <row r="84" spans="2:51" s="64" customFormat="1" ht="12.7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D5:BD7 BD16 BD22 BD24 BD26 BD28:BD31 BD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V162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48" sqref="C48"/>
    </sheetView>
  </sheetViews>
  <sheetFormatPr defaultColWidth="11.10546875" defaultRowHeight="15"/>
  <cols>
    <col min="1" max="1" width="3.77734375" style="2" customWidth="1"/>
    <col min="2" max="2" width="11.10546875" style="2" customWidth="1"/>
    <col min="3" max="19" width="10.77734375" style="2" customWidth="1"/>
    <col min="20" max="20" width="10.77734375" style="33" customWidth="1"/>
    <col min="21" max="26" width="10.77734375" style="2" customWidth="1"/>
    <col min="27" max="16384" width="11.10546875" style="2" customWidth="1"/>
  </cols>
  <sheetData>
    <row r="2" spans="2:26" s="70" customFormat="1" ht="26.25" thickBot="1">
      <c r="B2" s="71" t="s">
        <v>1</v>
      </c>
      <c r="C2" s="72" t="s">
        <v>1</v>
      </c>
      <c r="D2" s="72" t="s">
        <v>0</v>
      </c>
      <c r="E2" s="72" t="s">
        <v>45</v>
      </c>
      <c r="F2" s="72" t="s">
        <v>65</v>
      </c>
      <c r="G2" s="72" t="s">
        <v>47</v>
      </c>
      <c r="H2" s="72" t="s">
        <v>48</v>
      </c>
      <c r="I2" s="72" t="s">
        <v>49</v>
      </c>
      <c r="J2" s="72" t="s">
        <v>66</v>
      </c>
      <c r="K2" s="72" t="s">
        <v>51</v>
      </c>
      <c r="L2" s="72" t="s">
        <v>52</v>
      </c>
      <c r="M2" s="72" t="s">
        <v>67</v>
      </c>
      <c r="N2" s="72" t="s">
        <v>68</v>
      </c>
      <c r="O2" s="72" t="s">
        <v>69</v>
      </c>
      <c r="P2" s="72" t="s">
        <v>70</v>
      </c>
      <c r="Q2" s="72" t="s">
        <v>71</v>
      </c>
      <c r="R2" s="72" t="s">
        <v>58</v>
      </c>
      <c r="S2" s="72" t="s">
        <v>59</v>
      </c>
      <c r="T2" s="73" t="s">
        <v>60</v>
      </c>
      <c r="U2" s="72" t="s">
        <v>72</v>
      </c>
      <c r="V2" s="72" t="s">
        <v>73</v>
      </c>
      <c r="W2" s="72" t="s">
        <v>74</v>
      </c>
      <c r="X2" s="72" t="s">
        <v>63</v>
      </c>
      <c r="Y2" s="72" t="s">
        <v>64</v>
      </c>
      <c r="Z2" s="74" t="s">
        <v>75</v>
      </c>
    </row>
    <row r="3" spans="2:40" ht="12.75">
      <c r="B3" s="26">
        <v>1973</v>
      </c>
      <c r="C3" s="26">
        <v>73</v>
      </c>
      <c r="D3" s="15">
        <f>'Soybean Annual Balance Sheet'!$C$8</f>
        <v>56.5</v>
      </c>
      <c r="E3" s="2">
        <f>'Soybean Annual Balance Sheet'!$C$9</f>
        <v>55.7</v>
      </c>
      <c r="F3" s="2">
        <f>'Soybean Annual Balance Sheet'!$C$10</f>
        <v>27.79174147217235</v>
      </c>
      <c r="G3" s="21">
        <f>'Soybean Annual Balance Sheet'!$C$12</f>
        <v>1548</v>
      </c>
      <c r="H3" s="21">
        <f>'Soybean Annual Balance Sheet'!$C$13</f>
        <v>60</v>
      </c>
      <c r="I3" s="21">
        <f>'Soybean Annual Balance Sheet'!$C$14</f>
        <v>0</v>
      </c>
      <c r="J3" s="21">
        <f>'Soybean Annual Balance Sheet'!$C$15</f>
        <v>1608</v>
      </c>
      <c r="K3" s="21">
        <f>'Soybean Annual Balance Sheet'!$C$17</f>
        <v>821</v>
      </c>
      <c r="L3" s="21">
        <f>'Soybean Annual Balance Sheet'!$C$18</f>
        <v>56</v>
      </c>
      <c r="M3" s="21">
        <f>'Soybean Annual Balance Sheet'!$C$19</f>
        <v>21</v>
      </c>
      <c r="N3" s="21">
        <f>'Soybean Annual Balance Sheet'!$C$21</f>
        <v>898</v>
      </c>
      <c r="O3" s="21">
        <f>'Soybean Annual Balance Sheet'!$C$23</f>
        <v>539</v>
      </c>
      <c r="P3" s="21">
        <f>'Soybean Annual Balance Sheet'!$C$25</f>
        <v>1437</v>
      </c>
      <c r="Q3" s="21">
        <f>'Soybean Annual Balance Sheet'!$C$27</f>
        <v>171</v>
      </c>
      <c r="R3" s="21">
        <f>'Soybean Annual Balance Sheet'!$C$28</f>
        <v>170</v>
      </c>
      <c r="S3" s="21">
        <f>'Soybean Annual Balance Sheet'!$C$29</f>
        <v>0</v>
      </c>
      <c r="T3" s="33">
        <f>'Soybean Annual Balance Sheet'!$C$30</f>
        <v>1</v>
      </c>
      <c r="U3" s="34">
        <f>'Soybean Annual Balance Sheet'!$C$32</f>
        <v>0.11899791231732777</v>
      </c>
      <c r="W3" s="35">
        <f>'Soybean Annual Balance Sheet'!$C34</f>
        <v>5.68</v>
      </c>
      <c r="X3" s="35">
        <f>'Soybean Annual Balance Sheet'!$C$35</f>
        <v>2.25</v>
      </c>
      <c r="Y3" s="36">
        <f>'Soybean Annual Balance Sheet'!$C$36</f>
        <v>2.5244444444444443</v>
      </c>
      <c r="Z3" s="37">
        <f aca="true" t="shared" si="0" ref="Z3:Z38">$AD$140+($AD$141*B3)</f>
        <v>26.28694571873359</v>
      </c>
      <c r="AA3" s="37"/>
      <c r="AC3" s="38" t="s">
        <v>76</v>
      </c>
      <c r="AN3" s="2" t="s">
        <v>77</v>
      </c>
    </row>
    <row r="4" spans="2:29" ht="13.5" thickBot="1">
      <c r="B4" s="26">
        <f>B3+1</f>
        <v>1974</v>
      </c>
      <c r="C4" s="26">
        <v>74</v>
      </c>
      <c r="D4" s="15">
        <f>'Soybean Annual Balance Sheet'!$D$8</f>
        <v>52.5</v>
      </c>
      <c r="E4" s="2">
        <f>'Soybean Annual Balance Sheet'!$D$9</f>
        <v>51.3</v>
      </c>
      <c r="F4" s="2">
        <f>'Soybean Annual Balance Sheet'!$D$10</f>
        <v>23.703703703703706</v>
      </c>
      <c r="G4" s="21">
        <f>'Soybean Annual Balance Sheet'!$D$12</f>
        <v>1216</v>
      </c>
      <c r="H4" s="21">
        <f>'Soybean Annual Balance Sheet'!$D$13</f>
        <v>171</v>
      </c>
      <c r="I4" s="21">
        <f>'Soybean Annual Balance Sheet'!$D$14</f>
        <v>0</v>
      </c>
      <c r="J4" s="21">
        <f>'Soybean Annual Balance Sheet'!$D$15</f>
        <v>1387</v>
      </c>
      <c r="K4" s="21">
        <f>'Soybean Annual Balance Sheet'!$D$17</f>
        <v>701</v>
      </c>
      <c r="L4" s="21">
        <f>'Soybean Annual Balance Sheet'!$D$18</f>
        <v>57</v>
      </c>
      <c r="M4" s="21">
        <f>'Soybean Annual Balance Sheet'!$D$19</f>
        <v>20</v>
      </c>
      <c r="N4" s="21">
        <f>'Soybean Annual Balance Sheet'!$D$21</f>
        <v>778</v>
      </c>
      <c r="O4" s="21">
        <f>'Soybean Annual Balance Sheet'!$D$23</f>
        <v>421</v>
      </c>
      <c r="P4" s="21">
        <f>'Soybean Annual Balance Sheet'!$D$25</f>
        <v>1199</v>
      </c>
      <c r="Q4" s="21">
        <f>'Soybean Annual Balance Sheet'!$D$27</f>
        <v>188</v>
      </c>
      <c r="R4" s="21">
        <f>'Soybean Annual Balance Sheet'!$D$28</f>
        <v>188</v>
      </c>
      <c r="S4" s="21">
        <f>'Soybean Annual Balance Sheet'!$D$29</f>
        <v>0</v>
      </c>
      <c r="T4" s="33">
        <f>'Soybean Annual Balance Sheet'!$D$30</f>
        <v>0</v>
      </c>
      <c r="U4" s="34">
        <f>'Soybean Annual Balance Sheet'!$D$32</f>
        <v>0.15679733110925773</v>
      </c>
      <c r="V4" s="35">
        <f>'Soybean Annual Balance Sheet'!$C34</f>
        <v>5.68</v>
      </c>
      <c r="W4" s="35">
        <f>'Soybean Annual Balance Sheet'!$D$34</f>
        <v>6.64</v>
      </c>
      <c r="X4" s="35">
        <f>'Soybean Annual Balance Sheet'!$D$35</f>
        <v>2.25</v>
      </c>
      <c r="Y4" s="36">
        <f>'Soybean Annual Balance Sheet'!$D$36</f>
        <v>2.951111111111111</v>
      </c>
      <c r="Z4" s="37">
        <f t="shared" si="0"/>
        <v>26.7423135449842</v>
      </c>
      <c r="AA4" s="37"/>
      <c r="AC4" s="2" t="s">
        <v>77</v>
      </c>
    </row>
    <row r="5" spans="2:41" ht="13.5" thickBot="1">
      <c r="B5" s="26">
        <f aca="true" t="shared" si="1" ref="B5:B20">B4+1</f>
        <v>1975</v>
      </c>
      <c r="C5" s="26">
        <v>75</v>
      </c>
      <c r="D5" s="15">
        <f>'Soybean Annual Balance Sheet'!$E$8</f>
        <v>54.6</v>
      </c>
      <c r="E5" s="2">
        <f>'Soybean Annual Balance Sheet'!$E$9</f>
        <v>53.6</v>
      </c>
      <c r="F5" s="2">
        <f>'Soybean Annual Balance Sheet'!$E$10</f>
        <v>28.899253731343283</v>
      </c>
      <c r="G5" s="21">
        <f>'Soybean Annual Balance Sheet'!$E$12</f>
        <v>1549</v>
      </c>
      <c r="H5" s="21">
        <f>'Soybean Annual Balance Sheet'!$E$13</f>
        <v>188</v>
      </c>
      <c r="I5" s="21">
        <f>'Soybean Annual Balance Sheet'!$E$14</f>
        <v>0</v>
      </c>
      <c r="J5" s="21">
        <f>'Soybean Annual Balance Sheet'!$E$15</f>
        <v>1737</v>
      </c>
      <c r="K5" s="21">
        <f>'Soybean Annual Balance Sheet'!$E$17</f>
        <v>865</v>
      </c>
      <c r="L5" s="21">
        <f>'Soybean Annual Balance Sheet'!$E$18</f>
        <v>53</v>
      </c>
      <c r="M5" s="21">
        <f>'Soybean Annual Balance Sheet'!$E$19</f>
        <v>18</v>
      </c>
      <c r="N5" s="21">
        <f>'Soybean Annual Balance Sheet'!$E$21</f>
        <v>936</v>
      </c>
      <c r="O5" s="21">
        <f>'Soybean Annual Balance Sheet'!$E$23</f>
        <v>555</v>
      </c>
      <c r="P5" s="21">
        <f>'Soybean Annual Balance Sheet'!$E$25</f>
        <v>1491</v>
      </c>
      <c r="Q5" s="21">
        <f>'Soybean Annual Balance Sheet'!$E$27</f>
        <v>246</v>
      </c>
      <c r="R5" s="21">
        <f>'Soybean Annual Balance Sheet'!$E$28</f>
        <v>246</v>
      </c>
      <c r="S5" s="21">
        <f>'Soybean Annual Balance Sheet'!$E$29</f>
        <v>0</v>
      </c>
      <c r="T5" s="33">
        <f>'Soybean Annual Balance Sheet'!$E$30</f>
        <v>0</v>
      </c>
      <c r="U5" s="34">
        <f>'Soybean Annual Balance Sheet'!$E$32</f>
        <v>0.16498993963782696</v>
      </c>
      <c r="V5" s="35">
        <f>'Soybean Annual Balance Sheet'!$D$34</f>
        <v>6.64</v>
      </c>
      <c r="W5" s="35">
        <f>'Soybean Annual Balance Sheet'!$E$34</f>
        <v>4.92</v>
      </c>
      <c r="X5" s="35">
        <f>'Soybean Annual Balance Sheet'!$E$35</f>
        <v>0</v>
      </c>
      <c r="Y5" s="36">
        <f>'Soybean Annual Balance Sheet'!$E$36</f>
        <v>0</v>
      </c>
      <c r="Z5" s="37">
        <f t="shared" si="0"/>
        <v>27.19768137123492</v>
      </c>
      <c r="AA5" s="37"/>
      <c r="AN5" s="39" t="s">
        <v>78</v>
      </c>
      <c r="AO5" s="39"/>
    </row>
    <row r="6" spans="2:41" ht="12.75">
      <c r="B6" s="26">
        <f t="shared" si="1"/>
        <v>1976</v>
      </c>
      <c r="C6" s="26">
        <v>76</v>
      </c>
      <c r="D6" s="15">
        <f>'Soybean Annual Balance Sheet'!$F$8</f>
        <v>50.3</v>
      </c>
      <c r="E6" s="2">
        <f>'Soybean Annual Balance Sheet'!$F$9</f>
        <v>49.4</v>
      </c>
      <c r="F6" s="2">
        <f>'Soybean Annual Balance Sheet'!$F$10</f>
        <v>26.093117408906885</v>
      </c>
      <c r="G6" s="21">
        <f>'Soybean Annual Balance Sheet'!$F$12</f>
        <v>1289</v>
      </c>
      <c r="H6" s="21">
        <f>'Soybean Annual Balance Sheet'!$F$13</f>
        <v>246</v>
      </c>
      <c r="I6" s="21">
        <f>'Soybean Annual Balance Sheet'!$F$14</f>
        <v>0</v>
      </c>
      <c r="J6" s="21">
        <f>'Soybean Annual Balance Sheet'!$F$15</f>
        <v>1535</v>
      </c>
      <c r="K6" s="21">
        <f>'Soybean Annual Balance Sheet'!$F$17</f>
        <v>790</v>
      </c>
      <c r="L6" s="21">
        <f>'Soybean Annual Balance Sheet'!$F$18</f>
        <v>63</v>
      </c>
      <c r="M6" s="21">
        <f>'Soybean Annual Balance Sheet'!$F$19</f>
        <v>14</v>
      </c>
      <c r="N6" s="21">
        <f>'Soybean Annual Balance Sheet'!$F$21</f>
        <v>867</v>
      </c>
      <c r="O6" s="21">
        <f>'Soybean Annual Balance Sheet'!$F$23</f>
        <v>564</v>
      </c>
      <c r="P6" s="21">
        <f>'Soybean Annual Balance Sheet'!$F$25</f>
        <v>1431</v>
      </c>
      <c r="Q6" s="21">
        <f>'Soybean Annual Balance Sheet'!$F$27</f>
        <v>104</v>
      </c>
      <c r="R6" s="21">
        <f>'Soybean Annual Balance Sheet'!$F$28</f>
        <v>100</v>
      </c>
      <c r="S6" s="21">
        <f>'Soybean Annual Balance Sheet'!$F$29</f>
        <v>0</v>
      </c>
      <c r="T6" s="33">
        <f>'Soybean Annual Balance Sheet'!$F$30</f>
        <v>4</v>
      </c>
      <c r="U6" s="34">
        <f>'Soybean Annual Balance Sheet'!$F$32</f>
        <v>0.0726764500349406</v>
      </c>
      <c r="V6" s="35">
        <f>'Soybean Annual Balance Sheet'!$E$34</f>
        <v>4.92</v>
      </c>
      <c r="W6" s="35">
        <f>'Soybean Annual Balance Sheet'!$F$34</f>
        <v>6.81</v>
      </c>
      <c r="X6" s="35">
        <f>'Soybean Annual Balance Sheet'!$F$35</f>
        <v>2.5</v>
      </c>
      <c r="Y6" s="36">
        <f>'Soybean Annual Balance Sheet'!$F$36</f>
        <v>2.7239999999999998</v>
      </c>
      <c r="Z6" s="37">
        <f t="shared" si="0"/>
        <v>27.65304919748553</v>
      </c>
      <c r="AA6" s="37"/>
      <c r="AC6" s="39" t="s">
        <v>78</v>
      </c>
      <c r="AD6" s="39"/>
      <c r="AN6" s="40" t="s">
        <v>79</v>
      </c>
      <c r="AO6" s="40">
        <v>0.7850805494069772</v>
      </c>
    </row>
    <row r="7" spans="2:41" ht="12.75">
      <c r="B7" s="26">
        <f t="shared" si="1"/>
        <v>1977</v>
      </c>
      <c r="C7" s="26">
        <v>77</v>
      </c>
      <c r="D7" s="15">
        <f>'Soybean Annual Balance Sheet'!$G$8</f>
        <v>59</v>
      </c>
      <c r="E7" s="2">
        <f>'Soybean Annual Balance Sheet'!$G$9</f>
        <v>57.8</v>
      </c>
      <c r="F7" s="2">
        <f>'Soybean Annual Balance Sheet'!$G$10</f>
        <v>30.570934256055367</v>
      </c>
      <c r="G7" s="21">
        <f>'Soybean Annual Balance Sheet'!$G$12</f>
        <v>1767</v>
      </c>
      <c r="H7" s="21">
        <f>'Soybean Annual Balance Sheet'!$G$13</f>
        <v>104</v>
      </c>
      <c r="I7" s="21">
        <f>'Soybean Annual Balance Sheet'!$G$14</f>
        <v>0</v>
      </c>
      <c r="J7" s="21">
        <f>'Soybean Annual Balance Sheet'!$G$15</f>
        <v>1871</v>
      </c>
      <c r="K7" s="21">
        <f>'Soybean Annual Balance Sheet'!$G$17</f>
        <v>927</v>
      </c>
      <c r="L7" s="21">
        <f>'Soybean Annual Balance Sheet'!$G$18</f>
        <v>69</v>
      </c>
      <c r="M7" s="21">
        <f>'Soybean Annual Balance Sheet'!$G$19</f>
        <v>13</v>
      </c>
      <c r="N7" s="21">
        <f>'Soybean Annual Balance Sheet'!$G$21</f>
        <v>1009</v>
      </c>
      <c r="O7" s="21">
        <f>'Soybean Annual Balance Sheet'!$G$23</f>
        <v>700</v>
      </c>
      <c r="P7" s="21">
        <f>'Soybean Annual Balance Sheet'!$G$25</f>
        <v>1709</v>
      </c>
      <c r="Q7" s="21">
        <f>'Soybean Annual Balance Sheet'!$G$27</f>
        <v>162</v>
      </c>
      <c r="R7" s="21">
        <f>'Soybean Annual Balance Sheet'!$G$28</f>
        <v>144</v>
      </c>
      <c r="S7" s="21">
        <f>'Soybean Annual Balance Sheet'!$G$29</f>
        <v>0</v>
      </c>
      <c r="T7" s="33">
        <f>'Soybean Annual Balance Sheet'!$G$30</f>
        <v>18</v>
      </c>
      <c r="U7" s="34">
        <f>'Soybean Annual Balance Sheet'!$G$32</f>
        <v>0.09479227618490345</v>
      </c>
      <c r="V7" s="35">
        <f>'Soybean Annual Balance Sheet'!$F$34</f>
        <v>6.81</v>
      </c>
      <c r="W7" s="35">
        <f>'Soybean Annual Balance Sheet'!$G$34</f>
        <v>5.88</v>
      </c>
      <c r="X7" s="35">
        <f>'Soybean Annual Balance Sheet'!$G$35</f>
        <v>3.5</v>
      </c>
      <c r="Y7" s="36">
        <f>'Soybean Annual Balance Sheet'!$G$36</f>
        <v>1.68</v>
      </c>
      <c r="Z7" s="37">
        <f t="shared" si="0"/>
        <v>28.108417023736138</v>
      </c>
      <c r="AA7" s="37"/>
      <c r="AC7" s="40" t="s">
        <v>79</v>
      </c>
      <c r="AD7" s="40">
        <v>0.8111850158023975</v>
      </c>
      <c r="AN7" s="40" t="s">
        <v>80</v>
      </c>
      <c r="AO7" s="40">
        <v>0.6163514690571612</v>
      </c>
    </row>
    <row r="8" spans="2:41" ht="12.75">
      <c r="B8" s="26">
        <f t="shared" si="1"/>
        <v>1978</v>
      </c>
      <c r="C8" s="26">
        <v>78</v>
      </c>
      <c r="D8" s="15">
        <f>'Soybean Annual Balance Sheet'!$H$8</f>
        <v>64.7</v>
      </c>
      <c r="E8" s="2">
        <f>'Soybean Annual Balance Sheet'!$H$9</f>
        <v>63.7</v>
      </c>
      <c r="F8" s="2">
        <f>'Soybean Annual Balance Sheet'!$H$10</f>
        <v>29.34065934065934</v>
      </c>
      <c r="G8" s="21">
        <f>'Soybean Annual Balance Sheet'!$H$12</f>
        <v>1869</v>
      </c>
      <c r="H8" s="21">
        <f>'Soybean Annual Balance Sheet'!$H$13</f>
        <v>162</v>
      </c>
      <c r="I8" s="21">
        <f>'Soybean Annual Balance Sheet'!$H$14</f>
        <v>0</v>
      </c>
      <c r="J8" s="21">
        <f>'Soybean Annual Balance Sheet'!$H$15</f>
        <v>2031</v>
      </c>
      <c r="K8" s="21">
        <f>'Soybean Annual Balance Sheet'!$H$17</f>
        <v>1018</v>
      </c>
      <c r="L8" s="21">
        <f>'Soybean Annual Balance Sheet'!$H$18</f>
        <v>76</v>
      </c>
      <c r="M8" s="21">
        <f>'Soybean Annual Balance Sheet'!$H$19</f>
        <v>21</v>
      </c>
      <c r="N8" s="21">
        <f>'Soybean Annual Balance Sheet'!$H$21</f>
        <v>1115</v>
      </c>
      <c r="O8" s="21">
        <f>'Soybean Annual Balance Sheet'!$H$23</f>
        <v>739</v>
      </c>
      <c r="P8" s="21">
        <f>'Soybean Annual Balance Sheet'!$H$25</f>
        <v>1854</v>
      </c>
      <c r="Q8" s="21">
        <f>'Soybean Annual Balance Sheet'!$H$27</f>
        <v>177</v>
      </c>
      <c r="R8" s="21">
        <f>'Soybean Annual Balance Sheet'!$H$28</f>
        <v>164</v>
      </c>
      <c r="S8" s="21">
        <f>'Soybean Annual Balance Sheet'!$H$29</f>
        <v>0</v>
      </c>
      <c r="T8" s="33">
        <f>'Soybean Annual Balance Sheet'!$H$30</f>
        <v>13</v>
      </c>
      <c r="U8" s="34">
        <f>'Soybean Annual Balance Sheet'!$H$32</f>
        <v>0.09546925566343042</v>
      </c>
      <c r="V8" s="35">
        <f>'Soybean Annual Balance Sheet'!$G$34</f>
        <v>5.88</v>
      </c>
      <c r="W8" s="35">
        <f>'Soybean Annual Balance Sheet'!$H$34</f>
        <v>6.66</v>
      </c>
      <c r="X8" s="35">
        <f>'Soybean Annual Balance Sheet'!$H$35</f>
        <v>4.5</v>
      </c>
      <c r="Y8" s="36">
        <f>'Soybean Annual Balance Sheet'!$H$36</f>
        <v>1.48</v>
      </c>
      <c r="Z8" s="37">
        <f t="shared" si="0"/>
        <v>28.56378484998686</v>
      </c>
      <c r="AA8" s="37"/>
      <c r="AC8" s="40" t="s">
        <v>80</v>
      </c>
      <c r="AD8" s="40">
        <v>0.6580211298623359</v>
      </c>
      <c r="AN8" s="40" t="s">
        <v>81</v>
      </c>
      <c r="AO8" s="40">
        <v>0.5923734358732338</v>
      </c>
    </row>
    <row r="9" spans="2:41" ht="12.75">
      <c r="B9" s="26">
        <f t="shared" si="1"/>
        <v>1979</v>
      </c>
      <c r="C9" s="26">
        <v>79</v>
      </c>
      <c r="D9" s="15">
        <f>'Soybean Annual Balance Sheet'!$I$8</f>
        <v>71.4</v>
      </c>
      <c r="E9" s="2">
        <f>'Soybean Annual Balance Sheet'!$I$9</f>
        <v>70.3</v>
      </c>
      <c r="F9" s="2">
        <f>'Soybean Annual Balance Sheet'!$I$10</f>
        <v>32.16216216216216</v>
      </c>
      <c r="G9" s="21">
        <f>'Soybean Annual Balance Sheet'!$I$12</f>
        <v>2261</v>
      </c>
      <c r="H9" s="21">
        <f>'Soybean Annual Balance Sheet'!$I$13</f>
        <v>177</v>
      </c>
      <c r="I9" s="21">
        <f>'Soybean Annual Balance Sheet'!$I$14</f>
        <v>0</v>
      </c>
      <c r="J9" s="21">
        <f>'Soybean Annual Balance Sheet'!$I$15</f>
        <v>2438</v>
      </c>
      <c r="K9" s="21">
        <f>'Soybean Annual Balance Sheet'!$I$17</f>
        <v>1123</v>
      </c>
      <c r="L9" s="21">
        <f>'Soybean Annual Balance Sheet'!$I$18</f>
        <v>68</v>
      </c>
      <c r="M9" s="21">
        <f>'Soybean Annual Balance Sheet'!$I$19</f>
        <v>13</v>
      </c>
      <c r="N9" s="21">
        <f>'Soybean Annual Balance Sheet'!$I$21</f>
        <v>1204</v>
      </c>
      <c r="O9" s="21">
        <f>'Soybean Annual Balance Sheet'!$I$23</f>
        <v>875</v>
      </c>
      <c r="P9" s="21">
        <f>'Soybean Annual Balance Sheet'!$I$25</f>
        <v>2079</v>
      </c>
      <c r="Q9" s="21">
        <f>'Soybean Annual Balance Sheet'!$I$27</f>
        <v>359</v>
      </c>
      <c r="R9" s="21">
        <f>'Soybean Annual Balance Sheet'!$I$28</f>
        <v>317</v>
      </c>
      <c r="S9" s="21">
        <f>'Soybean Annual Balance Sheet'!$I$29</f>
        <v>0</v>
      </c>
      <c r="T9" s="33">
        <f>'Soybean Annual Balance Sheet'!$I$30</f>
        <v>42</v>
      </c>
      <c r="U9" s="34">
        <f>'Soybean Annual Balance Sheet'!$I$32</f>
        <v>0.17267917267917268</v>
      </c>
      <c r="V9" s="35">
        <f>'Soybean Annual Balance Sheet'!$H$34</f>
        <v>6.66</v>
      </c>
      <c r="W9" s="35">
        <f>'Soybean Annual Balance Sheet'!$I$34</f>
        <v>6.28</v>
      </c>
      <c r="X9" s="35">
        <f>'Soybean Annual Balance Sheet'!$I$35</f>
        <v>4.5</v>
      </c>
      <c r="Y9" s="36">
        <f>'Soybean Annual Balance Sheet'!$I$36</f>
        <v>1.3955555555555557</v>
      </c>
      <c r="Z9" s="37">
        <f t="shared" si="0"/>
        <v>29.019152676237468</v>
      </c>
      <c r="AA9" s="37"/>
      <c r="AC9" s="40" t="s">
        <v>81</v>
      </c>
      <c r="AD9" s="40">
        <v>0.6443419750568293</v>
      </c>
      <c r="AN9" s="40" t="s">
        <v>82</v>
      </c>
      <c r="AO9" s="40">
        <v>2.7643997078487117</v>
      </c>
    </row>
    <row r="10" spans="2:41" ht="13.5" thickBot="1">
      <c r="B10" s="26">
        <f t="shared" si="1"/>
        <v>1980</v>
      </c>
      <c r="C10" s="26">
        <v>80</v>
      </c>
      <c r="D10" s="15">
        <f>'Soybean Annual Balance Sheet'!$J$8</f>
        <v>69.9</v>
      </c>
      <c r="E10" s="2">
        <f>'Soybean Annual Balance Sheet'!$J$9</f>
        <v>67.8</v>
      </c>
      <c r="F10" s="2">
        <f>'Soybean Annual Balance Sheet'!$J$10</f>
        <v>26.519174041297937</v>
      </c>
      <c r="G10" s="21">
        <f>'Soybean Annual Balance Sheet'!$J$12</f>
        <v>1798</v>
      </c>
      <c r="H10" s="21">
        <f>'Soybean Annual Balance Sheet'!$J$13</f>
        <v>359</v>
      </c>
      <c r="I10" s="21">
        <f>'Soybean Annual Balance Sheet'!$J$14</f>
        <v>0</v>
      </c>
      <c r="J10" s="21">
        <f>'Soybean Annual Balance Sheet'!$J$15</f>
        <v>2157</v>
      </c>
      <c r="K10" s="21">
        <f>'Soybean Annual Balance Sheet'!$J$17</f>
        <v>1020</v>
      </c>
      <c r="L10" s="21">
        <f>'Soybean Annual Balance Sheet'!$J$18</f>
        <v>66</v>
      </c>
      <c r="M10" s="21">
        <f>'Soybean Annual Balance Sheet'!$J$19</f>
        <v>33</v>
      </c>
      <c r="N10" s="21">
        <f>'Soybean Annual Balance Sheet'!$J$21</f>
        <v>1119</v>
      </c>
      <c r="O10" s="21">
        <f>'Soybean Annual Balance Sheet'!$J$23</f>
        <v>724</v>
      </c>
      <c r="P10" s="21">
        <f>'Soybean Annual Balance Sheet'!$J$25</f>
        <v>1843</v>
      </c>
      <c r="Q10" s="21">
        <f>'Soybean Annual Balance Sheet'!$J$27</f>
        <v>314</v>
      </c>
      <c r="R10" s="21">
        <f>'Soybean Annual Balance Sheet'!$J$28</f>
        <v>258</v>
      </c>
      <c r="S10" s="21">
        <f>'Soybean Annual Balance Sheet'!$J$29</f>
        <v>0</v>
      </c>
      <c r="T10" s="33">
        <f>'Soybean Annual Balance Sheet'!$J$30</f>
        <v>56</v>
      </c>
      <c r="U10" s="34">
        <f>'Soybean Annual Balance Sheet'!$J$32</f>
        <v>0.17037438958220294</v>
      </c>
      <c r="V10" s="35">
        <f>'Soybean Annual Balance Sheet'!$I$34</f>
        <v>6.28</v>
      </c>
      <c r="W10" s="35">
        <f>'Soybean Annual Balance Sheet'!$J$34</f>
        <v>7.57</v>
      </c>
      <c r="X10" s="35">
        <f>'Soybean Annual Balance Sheet'!$J$35</f>
        <v>5.02</v>
      </c>
      <c r="Y10" s="36">
        <f>'Soybean Annual Balance Sheet'!$J$36</f>
        <v>1.50796812749004</v>
      </c>
      <c r="Z10" s="37">
        <f t="shared" si="0"/>
        <v>29.474520502488076</v>
      </c>
      <c r="AA10" s="37"/>
      <c r="AC10" s="40" t="s">
        <v>82</v>
      </c>
      <c r="AD10" s="40">
        <v>2.7766608742723617</v>
      </c>
      <c r="AN10" s="41" t="s">
        <v>83</v>
      </c>
      <c r="AO10" s="41">
        <v>18</v>
      </c>
    </row>
    <row r="11" spans="2:30" ht="13.5" thickBot="1">
      <c r="B11" s="26">
        <f t="shared" si="1"/>
        <v>1981</v>
      </c>
      <c r="C11" s="26">
        <v>81</v>
      </c>
      <c r="D11" s="15">
        <f>'Soybean Annual Balance Sheet'!$K$8</f>
        <v>67.5</v>
      </c>
      <c r="E11" s="2">
        <f>'Soybean Annual Balance Sheet'!$K$9</f>
        <v>66.2</v>
      </c>
      <c r="F11" s="2">
        <f>'Soybean Annual Balance Sheet'!$K$10</f>
        <v>30.045317220543804</v>
      </c>
      <c r="G11" s="21">
        <f>'Soybean Annual Balance Sheet'!$K$12</f>
        <v>1989</v>
      </c>
      <c r="H11" s="21">
        <f>'Soybean Annual Balance Sheet'!$K$13</f>
        <v>314</v>
      </c>
      <c r="I11" s="21">
        <f>'Soybean Annual Balance Sheet'!$K$14</f>
        <v>0</v>
      </c>
      <c r="J11" s="21">
        <f>'Soybean Annual Balance Sheet'!$K$15</f>
        <v>2303</v>
      </c>
      <c r="K11" s="21">
        <f>'Soybean Annual Balance Sheet'!$K$17</f>
        <v>1030</v>
      </c>
      <c r="L11" s="21">
        <f>'Soybean Annual Balance Sheet'!$K$18</f>
        <v>70</v>
      </c>
      <c r="M11" s="21">
        <f>'Soybean Annual Balance Sheet'!$K$19</f>
        <v>19</v>
      </c>
      <c r="N11" s="21">
        <f>'Soybean Annual Balance Sheet'!$K$21</f>
        <v>1119</v>
      </c>
      <c r="O11" s="21">
        <f>'Soybean Annual Balance Sheet'!$K$23</f>
        <v>929</v>
      </c>
      <c r="P11" s="21">
        <f>'Soybean Annual Balance Sheet'!$K$25</f>
        <v>2048</v>
      </c>
      <c r="Q11" s="21">
        <f>'Soybean Annual Balance Sheet'!$K$27</f>
        <v>255</v>
      </c>
      <c r="R11" s="21">
        <f>'Soybean Annual Balance Sheet'!$K$28</f>
        <v>170</v>
      </c>
      <c r="S11" s="21">
        <f>'Soybean Annual Balance Sheet'!$K$29</f>
        <v>1</v>
      </c>
      <c r="T11" s="33">
        <f>'Soybean Annual Balance Sheet'!$K$30</f>
        <v>84</v>
      </c>
      <c r="U11" s="34">
        <f>'Soybean Annual Balance Sheet'!$K$32</f>
        <v>0.12451171875</v>
      </c>
      <c r="V11" s="35">
        <f>'Soybean Annual Balance Sheet'!$J$34</f>
        <v>7.57</v>
      </c>
      <c r="W11" s="35">
        <f>'Soybean Annual Balance Sheet'!$K$34</f>
        <v>6.07</v>
      </c>
      <c r="X11" s="35">
        <f>'Soybean Annual Balance Sheet'!$K$35</f>
        <v>5.02</v>
      </c>
      <c r="Y11" s="36">
        <f>'Soybean Annual Balance Sheet'!$K$36</f>
        <v>1.209163346613546</v>
      </c>
      <c r="Z11" s="37">
        <f t="shared" si="0"/>
        <v>29.929888328738798</v>
      </c>
      <c r="AA11" s="37"/>
      <c r="AC11" s="41" t="s">
        <v>83</v>
      </c>
      <c r="AD11" s="41">
        <v>27</v>
      </c>
    </row>
    <row r="12" spans="2:40" ht="13.5" thickBot="1">
      <c r="B12" s="26">
        <f t="shared" si="1"/>
        <v>1982</v>
      </c>
      <c r="C12" s="26">
        <v>82</v>
      </c>
      <c r="D12" s="15">
        <f>'Soybean Annual Balance Sheet'!$L$8</f>
        <v>70.9</v>
      </c>
      <c r="E12" s="2">
        <f>'Soybean Annual Balance Sheet'!$L$9</f>
        <v>69.4</v>
      </c>
      <c r="F12" s="2">
        <f>'Soybean Annual Balance Sheet'!$L$10</f>
        <v>31.556195965417864</v>
      </c>
      <c r="G12" s="21">
        <f>'Soybean Annual Balance Sheet'!$L$12</f>
        <v>2190</v>
      </c>
      <c r="H12" s="21">
        <f>'Soybean Annual Balance Sheet'!$L$13</f>
        <v>255</v>
      </c>
      <c r="I12" s="21">
        <f>'Soybean Annual Balance Sheet'!$L$14</f>
        <v>0</v>
      </c>
      <c r="J12" s="21">
        <f>'Soybean Annual Balance Sheet'!$L$15</f>
        <v>2445</v>
      </c>
      <c r="K12" s="21">
        <f>'Soybean Annual Balance Sheet'!$L$17</f>
        <v>1108</v>
      </c>
      <c r="L12" s="21">
        <f>'Soybean Annual Balance Sheet'!$L$18</f>
        <v>61</v>
      </c>
      <c r="M12" s="21">
        <f>'Soybean Annual Balance Sheet'!$L$19</f>
        <v>25</v>
      </c>
      <c r="N12" s="21">
        <f>'Soybean Annual Balance Sheet'!$L$21</f>
        <v>1194</v>
      </c>
      <c r="O12" s="21">
        <f>'Soybean Annual Balance Sheet'!$L$23</f>
        <v>905</v>
      </c>
      <c r="P12" s="21">
        <f>'Soybean Annual Balance Sheet'!$L$25</f>
        <v>2099</v>
      </c>
      <c r="Q12" s="21">
        <f>'Soybean Annual Balance Sheet'!$L$27</f>
        <v>346</v>
      </c>
      <c r="R12" s="21">
        <f>'Soybean Annual Balance Sheet'!$L$28</f>
        <v>205</v>
      </c>
      <c r="S12" s="21">
        <f>'Soybean Annual Balance Sheet'!$L$29</f>
        <v>21</v>
      </c>
      <c r="T12" s="33">
        <f>'Soybean Annual Balance Sheet'!$L$30</f>
        <v>120</v>
      </c>
      <c r="U12" s="34">
        <f>'Soybean Annual Balance Sheet'!$L$32</f>
        <v>0.16484040019056695</v>
      </c>
      <c r="V12" s="35">
        <f>'Soybean Annual Balance Sheet'!$K$34</f>
        <v>6.07</v>
      </c>
      <c r="W12" s="35">
        <f>'Soybean Annual Balance Sheet'!$L$34</f>
        <v>5.71</v>
      </c>
      <c r="X12" s="35">
        <f>'Soybean Annual Balance Sheet'!$L$35</f>
        <v>5.02</v>
      </c>
      <c r="Y12" s="36">
        <f>'Soybean Annual Balance Sheet'!$L$36</f>
        <v>1.1374501992031874</v>
      </c>
      <c r="Z12" s="37">
        <f t="shared" si="0"/>
        <v>30.385256154989406</v>
      </c>
      <c r="AA12" s="37"/>
      <c r="AN12" s="2" t="s">
        <v>84</v>
      </c>
    </row>
    <row r="13" spans="2:45" ht="13.5" thickBot="1">
      <c r="B13" s="26">
        <f t="shared" si="1"/>
        <v>1983</v>
      </c>
      <c r="C13" s="26">
        <v>83</v>
      </c>
      <c r="D13" s="15">
        <f>'Soybean Annual Balance Sheet'!$M$8</f>
        <v>63.8</v>
      </c>
      <c r="E13" s="2">
        <f>'Soybean Annual Balance Sheet'!$M$9</f>
        <v>62.5</v>
      </c>
      <c r="F13" s="2">
        <f>'Soybean Annual Balance Sheet'!$M$10</f>
        <v>26.176</v>
      </c>
      <c r="G13" s="21">
        <f>'Soybean Annual Balance Sheet'!$M$12</f>
        <v>1636</v>
      </c>
      <c r="H13" s="21">
        <f>'Soybean Annual Balance Sheet'!$M$13</f>
        <v>346</v>
      </c>
      <c r="I13" s="21">
        <f>'Soybean Annual Balance Sheet'!$M$14</f>
        <v>0</v>
      </c>
      <c r="J13" s="21">
        <f>'Soybean Annual Balance Sheet'!$M$15</f>
        <v>1982</v>
      </c>
      <c r="K13" s="21">
        <f>'Soybean Annual Balance Sheet'!$M$17</f>
        <v>983</v>
      </c>
      <c r="L13" s="21">
        <f>'Soybean Annual Balance Sheet'!$M$18</f>
        <v>65</v>
      </c>
      <c r="M13" s="21">
        <f>'Soybean Annual Balance Sheet'!$M$19</f>
        <v>14</v>
      </c>
      <c r="N13" s="21">
        <f>'Soybean Annual Balance Sheet'!$M$21</f>
        <v>1062</v>
      </c>
      <c r="O13" s="21">
        <f>'Soybean Annual Balance Sheet'!$M$23</f>
        <v>743</v>
      </c>
      <c r="P13" s="21">
        <f>'Soybean Annual Balance Sheet'!$M$25</f>
        <v>1805</v>
      </c>
      <c r="Q13" s="21">
        <f>'Soybean Annual Balance Sheet'!$M$27</f>
        <v>177</v>
      </c>
      <c r="R13" s="21">
        <f>'Soybean Annual Balance Sheet'!$M$28</f>
        <v>149</v>
      </c>
      <c r="S13" s="21">
        <f>'Soybean Annual Balance Sheet'!$M$29</f>
        <v>1</v>
      </c>
      <c r="T13" s="33">
        <f>'Soybean Annual Balance Sheet'!$M$30</f>
        <v>27</v>
      </c>
      <c r="U13" s="34">
        <f>'Soybean Annual Balance Sheet'!$M$32</f>
        <v>0.09806094182825485</v>
      </c>
      <c r="V13" s="35">
        <f>'Soybean Annual Balance Sheet'!$L$34</f>
        <v>5.71</v>
      </c>
      <c r="W13" s="35">
        <f>'Soybean Annual Balance Sheet'!$M$34</f>
        <v>7.83</v>
      </c>
      <c r="X13" s="35">
        <f>'Soybean Annual Balance Sheet'!$M$35</f>
        <v>5.02</v>
      </c>
      <c r="Y13" s="36">
        <f>'Soybean Annual Balance Sheet'!$M$36</f>
        <v>1.559760956175299</v>
      </c>
      <c r="Z13" s="37">
        <f t="shared" si="0"/>
        <v>30.840623981240014</v>
      </c>
      <c r="AA13" s="37"/>
      <c r="AC13" s="2" t="s">
        <v>84</v>
      </c>
      <c r="AN13" s="42"/>
      <c r="AO13" s="42" t="s">
        <v>85</v>
      </c>
      <c r="AP13" s="42" t="s">
        <v>86</v>
      </c>
      <c r="AQ13" s="42" t="s">
        <v>87</v>
      </c>
      <c r="AR13" s="42" t="s">
        <v>88</v>
      </c>
      <c r="AS13" s="42" t="s">
        <v>89</v>
      </c>
    </row>
    <row r="14" spans="2:45" ht="12.75">
      <c r="B14" s="26">
        <f t="shared" si="1"/>
        <v>1984</v>
      </c>
      <c r="C14" s="26">
        <v>84</v>
      </c>
      <c r="D14" s="15">
        <f>'Soybean Annual Balance Sheet'!$N$8</f>
        <v>67.8</v>
      </c>
      <c r="E14" s="2">
        <f>'Soybean Annual Balance Sheet'!$N$9</f>
        <v>66.1</v>
      </c>
      <c r="F14" s="2">
        <f>'Soybean Annual Balance Sheet'!$N$10</f>
        <v>28.154311649016645</v>
      </c>
      <c r="G14" s="21">
        <f>'Soybean Annual Balance Sheet'!$N$12</f>
        <v>1861</v>
      </c>
      <c r="H14" s="21">
        <f>'Soybean Annual Balance Sheet'!$N$13</f>
        <v>177</v>
      </c>
      <c r="I14" s="21">
        <f>'Soybean Annual Balance Sheet'!$N$14</f>
        <v>0</v>
      </c>
      <c r="J14" s="21">
        <f>'Soybean Annual Balance Sheet'!$N$15</f>
        <v>2038</v>
      </c>
      <c r="K14" s="21">
        <f>'Soybean Annual Balance Sheet'!$N$17</f>
        <v>1030</v>
      </c>
      <c r="L14" s="21">
        <f>'Soybean Annual Balance Sheet'!$N$18</f>
        <v>61</v>
      </c>
      <c r="M14" s="21">
        <f>'Soybean Annual Balance Sheet'!$N$19</f>
        <v>32</v>
      </c>
      <c r="N14" s="21">
        <f>'Soybean Annual Balance Sheet'!$N$21</f>
        <v>1123</v>
      </c>
      <c r="O14" s="21">
        <f>'Soybean Annual Balance Sheet'!$N$23</f>
        <v>598</v>
      </c>
      <c r="P14" s="21">
        <f>'Soybean Annual Balance Sheet'!$N$25</f>
        <v>1721</v>
      </c>
      <c r="Q14" s="21">
        <f>'Soybean Annual Balance Sheet'!$N$27</f>
        <v>317</v>
      </c>
      <c r="R14" s="21">
        <f>'Soybean Annual Balance Sheet'!$N$28</f>
        <v>156</v>
      </c>
      <c r="S14" s="21">
        <f>'Soybean Annual Balance Sheet'!$N$29</f>
        <v>4</v>
      </c>
      <c r="T14" s="33">
        <f>'Soybean Annual Balance Sheet'!$N$30</f>
        <v>157</v>
      </c>
      <c r="U14" s="34">
        <f>'Soybean Annual Balance Sheet'!$N$32</f>
        <v>0.1841952353282975</v>
      </c>
      <c r="V14" s="35">
        <f>'Soybean Annual Balance Sheet'!$M$34</f>
        <v>7.83</v>
      </c>
      <c r="W14" s="35">
        <f>'Soybean Annual Balance Sheet'!$N$34</f>
        <v>5.84</v>
      </c>
      <c r="X14" s="35">
        <f>'Soybean Annual Balance Sheet'!$N$35</f>
        <v>5.02</v>
      </c>
      <c r="Y14" s="36">
        <f>'Soybean Annual Balance Sheet'!$N$36</f>
        <v>1.1633466135458168</v>
      </c>
      <c r="Z14" s="37">
        <f t="shared" si="0"/>
        <v>31.295991807490736</v>
      </c>
      <c r="AA14" s="37"/>
      <c r="AC14" s="42"/>
      <c r="AD14" s="42" t="s">
        <v>85</v>
      </c>
      <c r="AE14" s="42" t="s">
        <v>86</v>
      </c>
      <c r="AF14" s="42" t="s">
        <v>87</v>
      </c>
      <c r="AG14" s="42" t="s">
        <v>88</v>
      </c>
      <c r="AH14" s="42" t="s">
        <v>89</v>
      </c>
      <c r="AN14" s="40" t="s">
        <v>90</v>
      </c>
      <c r="AO14" s="40">
        <v>1</v>
      </c>
      <c r="AP14" s="40">
        <v>196.4339525283798</v>
      </c>
      <c r="AQ14" s="40">
        <v>196.4339525283798</v>
      </c>
      <c r="AR14" s="40">
        <v>25.704838438137795</v>
      </c>
      <c r="AS14" s="40">
        <v>0.0001136696814344498</v>
      </c>
    </row>
    <row r="15" spans="2:45" ht="12.75">
      <c r="B15" s="26">
        <f t="shared" si="1"/>
        <v>1985</v>
      </c>
      <c r="C15" s="26">
        <v>85</v>
      </c>
      <c r="D15" s="15">
        <f>'Soybean Annual Balance Sheet'!$O$8</f>
        <v>63.1</v>
      </c>
      <c r="E15" s="2">
        <f>'Soybean Annual Balance Sheet'!$O$9</f>
        <v>61.6</v>
      </c>
      <c r="F15" s="2">
        <f>'Soybean Annual Balance Sheet'!$O$10</f>
        <v>34.074675324675326</v>
      </c>
      <c r="G15" s="21">
        <f>'Soybean Annual Balance Sheet'!$O$12</f>
        <v>2099</v>
      </c>
      <c r="H15" s="21">
        <f>'Soybean Annual Balance Sheet'!$O$13</f>
        <v>317</v>
      </c>
      <c r="I15" s="21">
        <f>'Soybean Annual Balance Sheet'!$O$14</f>
        <v>0</v>
      </c>
      <c r="J15" s="21">
        <f>'Soybean Annual Balance Sheet'!$O$15</f>
        <v>2416</v>
      </c>
      <c r="K15" s="21">
        <f>'Soybean Annual Balance Sheet'!$O$17</f>
        <v>1053</v>
      </c>
      <c r="L15" s="21">
        <f>'Soybean Annual Balance Sheet'!$O$18</f>
        <v>60</v>
      </c>
      <c r="M15" s="21">
        <f>'Soybean Annual Balance Sheet'!$O$19</f>
        <v>26</v>
      </c>
      <c r="N15" s="21">
        <f>'Soybean Annual Balance Sheet'!$O$21</f>
        <v>1139</v>
      </c>
      <c r="O15" s="21">
        <f>'Soybean Annual Balance Sheet'!$O$23</f>
        <v>740</v>
      </c>
      <c r="P15" s="21">
        <f>'Soybean Annual Balance Sheet'!$O$25</f>
        <v>1879</v>
      </c>
      <c r="Q15" s="21">
        <f>'Soybean Annual Balance Sheet'!$O$27</f>
        <v>537</v>
      </c>
      <c r="R15" s="21">
        <f>'Soybean Annual Balance Sheet'!$O$28</f>
        <v>82</v>
      </c>
      <c r="S15" s="21">
        <f>'Soybean Annual Balance Sheet'!$O$29</f>
        <v>131</v>
      </c>
      <c r="T15" s="33">
        <f>'Soybean Annual Balance Sheet'!$O$30</f>
        <v>324</v>
      </c>
      <c r="U15" s="34">
        <f>'Soybean Annual Balance Sheet'!$O$32</f>
        <v>0.2857903139968068</v>
      </c>
      <c r="V15" s="35">
        <f>'Soybean Annual Balance Sheet'!$N$34</f>
        <v>5.84</v>
      </c>
      <c r="W15" s="35">
        <f>'Soybean Annual Balance Sheet'!$O$34</f>
        <v>5.05</v>
      </c>
      <c r="X15" s="35">
        <f>'Soybean Annual Balance Sheet'!$O$35</f>
        <v>5.02</v>
      </c>
      <c r="Y15" s="36">
        <f>'Soybean Annual Balance Sheet'!$O$36</f>
        <v>1.0059760956175299</v>
      </c>
      <c r="Z15" s="37">
        <f t="shared" si="0"/>
        <v>31.751359633741345</v>
      </c>
      <c r="AA15" s="37"/>
      <c r="AC15" s="40" t="s">
        <v>90</v>
      </c>
      <c r="AD15" s="40">
        <v>1</v>
      </c>
      <c r="AE15" s="40">
        <v>370.87388745572105</v>
      </c>
      <c r="AF15" s="40">
        <v>370.87388745572105</v>
      </c>
      <c r="AG15" s="40">
        <v>48.10393180121394</v>
      </c>
      <c r="AH15" s="40">
        <v>2.8607614390159337E-07</v>
      </c>
      <c r="AN15" s="40" t="s">
        <v>91</v>
      </c>
      <c r="AO15" s="40">
        <v>16</v>
      </c>
      <c r="AP15" s="40">
        <v>122.27049191606471</v>
      </c>
      <c r="AQ15" s="40">
        <v>7.641905744754045</v>
      </c>
      <c r="AR15" s="40"/>
      <c r="AS15" s="40"/>
    </row>
    <row r="16" spans="2:45" ht="13.5" thickBot="1">
      <c r="B16" s="26">
        <f t="shared" si="1"/>
        <v>1986</v>
      </c>
      <c r="C16" s="26">
        <v>86</v>
      </c>
      <c r="D16" s="15">
        <f>'Soybean Annual Balance Sheet'!$P$8</f>
        <v>60.4</v>
      </c>
      <c r="E16" s="2">
        <f>'Soybean Annual Balance Sheet'!$P$9</f>
        <v>58.3</v>
      </c>
      <c r="F16" s="2">
        <f>'Soybean Annual Balance Sheet'!$P$10</f>
        <v>33.327615780445974</v>
      </c>
      <c r="G16" s="21">
        <f>'Soybean Annual Balance Sheet'!$P$12</f>
        <v>1943</v>
      </c>
      <c r="H16" s="21">
        <f>'Soybean Annual Balance Sheet'!$P$13</f>
        <v>537</v>
      </c>
      <c r="I16" s="21">
        <f>'Soybean Annual Balance Sheet'!$P$14</f>
        <v>0</v>
      </c>
      <c r="J16" s="21">
        <f>'Soybean Annual Balance Sheet'!$P$15</f>
        <v>2480</v>
      </c>
      <c r="K16" s="21">
        <f>'Soybean Annual Balance Sheet'!$P$17</f>
        <v>1179</v>
      </c>
      <c r="L16" s="21">
        <f>'Soybean Annual Balance Sheet'!$P$18</f>
        <v>56</v>
      </c>
      <c r="M16" s="21">
        <f>'Soybean Annual Balance Sheet'!$P$19</f>
        <v>50</v>
      </c>
      <c r="N16" s="21">
        <f>'Soybean Annual Balance Sheet'!$P$21</f>
        <v>1285</v>
      </c>
      <c r="O16" s="21">
        <f>'Soybean Annual Balance Sheet'!$P$23</f>
        <v>757</v>
      </c>
      <c r="P16" s="21">
        <f>'Soybean Annual Balance Sheet'!$P$25</f>
        <v>2042</v>
      </c>
      <c r="Q16" s="21">
        <f>'Soybean Annual Balance Sheet'!$P$27</f>
        <v>438</v>
      </c>
      <c r="R16" s="21">
        <f>'Soybean Annual Balance Sheet'!$P$28</f>
        <v>41</v>
      </c>
      <c r="S16" s="21">
        <f>'Soybean Annual Balance Sheet'!$P$29</f>
        <v>249</v>
      </c>
      <c r="T16" s="33">
        <f>'Soybean Annual Balance Sheet'!$P$30</f>
        <v>148</v>
      </c>
      <c r="U16" s="34">
        <f>'Soybean Annual Balance Sheet'!$P$32</f>
        <v>0.21449559255631734</v>
      </c>
      <c r="V16" s="35">
        <f>'Soybean Annual Balance Sheet'!$O$34</f>
        <v>5.05</v>
      </c>
      <c r="W16" s="35">
        <f>'Soybean Annual Balance Sheet'!$P$34</f>
        <v>4.78</v>
      </c>
      <c r="X16" s="35">
        <f>'Soybean Annual Balance Sheet'!$P$35</f>
        <v>4.56</v>
      </c>
      <c r="Y16" s="36">
        <f>'Soybean Annual Balance Sheet'!$P$36</f>
        <v>1.0482456140350878</v>
      </c>
      <c r="Z16" s="37">
        <f t="shared" si="0"/>
        <v>32.20672745999207</v>
      </c>
      <c r="AA16" s="37"/>
      <c r="AC16" s="40" t="s">
        <v>91</v>
      </c>
      <c r="AD16" s="40">
        <v>25</v>
      </c>
      <c r="AE16" s="40">
        <v>192.74614026787398</v>
      </c>
      <c r="AF16" s="40">
        <v>7.709845610714959</v>
      </c>
      <c r="AG16" s="40"/>
      <c r="AH16" s="40"/>
      <c r="AN16" s="41" t="s">
        <v>5</v>
      </c>
      <c r="AO16" s="41">
        <v>17</v>
      </c>
      <c r="AP16" s="41">
        <v>318.7044444444445</v>
      </c>
      <c r="AQ16" s="41"/>
      <c r="AR16" s="41"/>
      <c r="AS16" s="41"/>
    </row>
    <row r="17" spans="2:34" ht="13.5" thickBot="1">
      <c r="B17" s="26">
        <f t="shared" si="1"/>
        <v>1987</v>
      </c>
      <c r="C17" s="26">
        <v>87</v>
      </c>
      <c r="D17" s="15">
        <f>'Soybean Annual Balance Sheet'!$Q$8</f>
        <v>58.2</v>
      </c>
      <c r="E17" s="2">
        <f>'Soybean Annual Balance Sheet'!$Q$9</f>
        <v>52.2</v>
      </c>
      <c r="F17" s="2">
        <f>'Soybean Annual Balance Sheet'!$Q$10</f>
        <v>37.12643678160919</v>
      </c>
      <c r="G17" s="21">
        <f>'Soybean Annual Balance Sheet'!$Q$12</f>
        <v>1938</v>
      </c>
      <c r="H17" s="21">
        <f>'Soybean Annual Balance Sheet'!$Q$13</f>
        <v>438</v>
      </c>
      <c r="I17" s="21">
        <f>'Soybean Annual Balance Sheet'!$Q$14</f>
        <v>1</v>
      </c>
      <c r="J17" s="21">
        <f>'Soybean Annual Balance Sheet'!$Q$15</f>
        <v>2377</v>
      </c>
      <c r="K17" s="21">
        <f>'Soybean Annual Balance Sheet'!$Q$17</f>
        <v>1174</v>
      </c>
      <c r="L17" s="21">
        <f>'Soybean Annual Balance Sheet'!$Q$18</f>
        <v>60</v>
      </c>
      <c r="M17" s="21">
        <f>'Soybean Annual Balance Sheet'!$Q$19</f>
        <v>35</v>
      </c>
      <c r="N17" s="21">
        <f>'Soybean Annual Balance Sheet'!$Q$21</f>
        <v>1269</v>
      </c>
      <c r="O17" s="21">
        <f>'Soybean Annual Balance Sheet'!$Q$23</f>
        <v>804</v>
      </c>
      <c r="P17" s="21">
        <f>'Soybean Annual Balance Sheet'!$Q$25</f>
        <v>2073</v>
      </c>
      <c r="Q17" s="21">
        <f>'Soybean Annual Balance Sheet'!$Q$27</f>
        <v>304</v>
      </c>
      <c r="R17" s="21">
        <f>'Soybean Annual Balance Sheet'!$Q$28</f>
        <v>254</v>
      </c>
      <c r="S17" s="21">
        <f>'Soybean Annual Balance Sheet'!$Q$29</f>
        <v>7</v>
      </c>
      <c r="T17" s="33">
        <f>'Soybean Annual Balance Sheet'!$Q$30</f>
        <v>43</v>
      </c>
      <c r="U17" s="34">
        <f>'Soybean Annual Balance Sheet'!$Q$32</f>
        <v>0.14664737095996142</v>
      </c>
      <c r="V17" s="35">
        <f>'Soybean Annual Balance Sheet'!$P$34</f>
        <v>4.78</v>
      </c>
      <c r="W17" s="35">
        <f>'Soybean Annual Balance Sheet'!$Q$34</f>
        <v>5.88</v>
      </c>
      <c r="X17" s="35">
        <f>'Soybean Annual Balance Sheet'!$Q$35</f>
        <v>4.77</v>
      </c>
      <c r="Y17" s="36">
        <f>'Soybean Annual Balance Sheet'!$Q$36</f>
        <v>1.2327044025157234</v>
      </c>
      <c r="Z17" s="37">
        <f t="shared" si="0"/>
        <v>32.662095286242675</v>
      </c>
      <c r="AA17" s="37"/>
      <c r="AC17" s="41" t="s">
        <v>5</v>
      </c>
      <c r="AD17" s="41">
        <v>26</v>
      </c>
      <c r="AE17" s="41">
        <v>563.6200277235951</v>
      </c>
      <c r="AF17" s="41"/>
      <c r="AG17" s="41"/>
      <c r="AH17" s="41"/>
    </row>
    <row r="18" spans="2:48" ht="13.5" thickBot="1">
      <c r="B18" s="26">
        <f t="shared" si="1"/>
        <v>1988</v>
      </c>
      <c r="C18" s="26">
        <v>88</v>
      </c>
      <c r="D18" s="15">
        <f>'Soybean Annual Balance Sheet'!$R$8</f>
        <v>58.8</v>
      </c>
      <c r="E18" s="2">
        <f>'Soybean Annual Balance Sheet'!$R$9</f>
        <v>57.2</v>
      </c>
      <c r="F18" s="2">
        <f>'Soybean Annual Balance Sheet'!$R$10</f>
        <v>27.08041958041958</v>
      </c>
      <c r="G18" s="21">
        <f>'Soybean Annual Balance Sheet'!$R$12</f>
        <v>1549</v>
      </c>
      <c r="H18" s="21">
        <f>'Soybean Annual Balance Sheet'!$R$13</f>
        <v>304</v>
      </c>
      <c r="I18" s="21">
        <f>'Soybean Annual Balance Sheet'!$R$14</f>
        <v>4</v>
      </c>
      <c r="J18" s="21">
        <f>'Soybean Annual Balance Sheet'!$R$15</f>
        <v>1857</v>
      </c>
      <c r="K18" s="21">
        <f>'Soybean Annual Balance Sheet'!$R$17</f>
        <v>1058</v>
      </c>
      <c r="L18" s="21">
        <f>'Soybean Annual Balance Sheet'!$R$18</f>
        <v>59</v>
      </c>
      <c r="M18" s="21">
        <f>'Soybean Annual Balance Sheet'!$R$19</f>
        <v>28</v>
      </c>
      <c r="N18" s="21">
        <f>'Soybean Annual Balance Sheet'!$R$21</f>
        <v>1145</v>
      </c>
      <c r="O18" s="21">
        <f>'Soybean Annual Balance Sheet'!$R$23</f>
        <v>527</v>
      </c>
      <c r="P18" s="21">
        <f>'Soybean Annual Balance Sheet'!$R$25</f>
        <v>1672</v>
      </c>
      <c r="Q18" s="21">
        <f>'Soybean Annual Balance Sheet'!$R$27</f>
        <v>185</v>
      </c>
      <c r="R18" s="21">
        <f>'Soybean Annual Balance Sheet'!$R$28</f>
        <v>168</v>
      </c>
      <c r="S18" s="21">
        <f>'Soybean Annual Balance Sheet'!$R$29</f>
        <v>0</v>
      </c>
      <c r="T18" s="33">
        <f>'Soybean Annual Balance Sheet'!$R$30</f>
        <v>17</v>
      </c>
      <c r="U18" s="34">
        <f>'Soybean Annual Balance Sheet'!$R$32</f>
        <v>0.11064593301435406</v>
      </c>
      <c r="V18" s="35">
        <f>'Soybean Annual Balance Sheet'!$Q$34</f>
        <v>5.88</v>
      </c>
      <c r="W18" s="35">
        <f>'Soybean Annual Balance Sheet'!$R$34</f>
        <v>7.42</v>
      </c>
      <c r="X18" s="35">
        <f>'Soybean Annual Balance Sheet'!$R$35</f>
        <v>4.77</v>
      </c>
      <c r="Y18" s="36">
        <f>'Soybean Annual Balance Sheet'!$R$36</f>
        <v>1.5555555555555556</v>
      </c>
      <c r="Z18" s="37">
        <f t="shared" si="0"/>
        <v>33.11746311249328</v>
      </c>
      <c r="AA18" s="37"/>
      <c r="AN18" s="42"/>
      <c r="AO18" s="42" t="s">
        <v>92</v>
      </c>
      <c r="AP18" s="42" t="s">
        <v>82</v>
      </c>
      <c r="AQ18" s="42" t="s">
        <v>93</v>
      </c>
      <c r="AR18" s="42" t="s">
        <v>94</v>
      </c>
      <c r="AS18" s="42" t="s">
        <v>95</v>
      </c>
      <c r="AT18" s="42" t="s">
        <v>96</v>
      </c>
      <c r="AU18" s="42" t="s">
        <v>97</v>
      </c>
      <c r="AV18" s="42" t="s">
        <v>98</v>
      </c>
    </row>
    <row r="19" spans="2:48" ht="12.75">
      <c r="B19" s="26">
        <f t="shared" si="1"/>
        <v>1989</v>
      </c>
      <c r="C19" s="26">
        <v>89</v>
      </c>
      <c r="D19" s="15">
        <f>'Soybean Annual Balance Sheet'!$S$8</f>
        <v>60.8</v>
      </c>
      <c r="E19" s="2">
        <f>'Soybean Annual Balance Sheet'!$S$9</f>
        <v>59.5</v>
      </c>
      <c r="F19" s="2">
        <f>'Soybean Annual Balance Sheet'!$S$10</f>
        <v>32.33613445378151</v>
      </c>
      <c r="G19" s="21">
        <f>'Soybean Annual Balance Sheet'!$S$12</f>
        <v>1924</v>
      </c>
      <c r="H19" s="21">
        <f>'Soybean Annual Balance Sheet'!$S$13</f>
        <v>185</v>
      </c>
      <c r="I19" s="21">
        <f>'Soybean Annual Balance Sheet'!$S$14</f>
        <v>3</v>
      </c>
      <c r="J19" s="21">
        <f>'Soybean Annual Balance Sheet'!$S$15</f>
        <v>2112</v>
      </c>
      <c r="K19" s="21">
        <f>'Soybean Annual Balance Sheet'!$S$17</f>
        <v>1146</v>
      </c>
      <c r="L19" s="21">
        <f>'Soybean Annual Balance Sheet'!$S$18</f>
        <v>56</v>
      </c>
      <c r="M19" s="21">
        <f>'Soybean Annual Balance Sheet'!$S$19</f>
        <v>45</v>
      </c>
      <c r="N19" s="21">
        <f>'Soybean Annual Balance Sheet'!$S$21</f>
        <v>1247</v>
      </c>
      <c r="O19" s="21">
        <f>'Soybean Annual Balance Sheet'!$S$23</f>
        <v>622</v>
      </c>
      <c r="P19" s="21">
        <f>'Soybean Annual Balance Sheet'!$S$25</f>
        <v>1869</v>
      </c>
      <c r="Q19" s="21">
        <f>'Soybean Annual Balance Sheet'!$S$27</f>
        <v>243</v>
      </c>
      <c r="R19" s="21">
        <f>'Soybean Annual Balance Sheet'!$S$28</f>
        <v>216</v>
      </c>
      <c r="S19" s="21">
        <f>'Soybean Annual Balance Sheet'!$S$29</f>
        <v>0</v>
      </c>
      <c r="T19" s="33">
        <f>'Soybean Annual Balance Sheet'!$S$30</f>
        <v>27</v>
      </c>
      <c r="U19" s="34">
        <f>'Soybean Annual Balance Sheet'!$S$32</f>
        <v>0.13001605136436598</v>
      </c>
      <c r="V19" s="35">
        <f>'Soybean Annual Balance Sheet'!$R$34</f>
        <v>7.42</v>
      </c>
      <c r="W19" s="35">
        <f>'Soybean Annual Balance Sheet'!$S$34</f>
        <v>5.69</v>
      </c>
      <c r="X19" s="35">
        <f>'Soybean Annual Balance Sheet'!$S$35</f>
        <v>4.55</v>
      </c>
      <c r="Y19" s="36">
        <f>'Soybean Annual Balance Sheet'!$S$36</f>
        <v>1.2505494505494508</v>
      </c>
      <c r="Z19" s="37">
        <f t="shared" si="0"/>
        <v>33.572830938744005</v>
      </c>
      <c r="AA19" s="37"/>
      <c r="AC19" s="42"/>
      <c r="AD19" s="42" t="s">
        <v>92</v>
      </c>
      <c r="AE19" s="42" t="s">
        <v>82</v>
      </c>
      <c r="AF19" s="42" t="s">
        <v>93</v>
      </c>
      <c r="AG19" s="42" t="s">
        <v>94</v>
      </c>
      <c r="AH19" s="42" t="s">
        <v>95</v>
      </c>
      <c r="AI19" s="42" t="s">
        <v>96</v>
      </c>
      <c r="AJ19" s="42" t="s">
        <v>97</v>
      </c>
      <c r="AK19" s="42" t="s">
        <v>98</v>
      </c>
      <c r="AN19" s="40" t="s">
        <v>99</v>
      </c>
      <c r="AO19" s="40">
        <v>-23.306948744409922</v>
      </c>
      <c r="AP19" s="40">
        <v>11.133768760354267</v>
      </c>
      <c r="AQ19" s="40">
        <v>-2.0933566383561497</v>
      </c>
      <c r="AR19" s="40">
        <v>0.05260343496974954</v>
      </c>
      <c r="AS19" s="40">
        <v>-46.90947881064612</v>
      </c>
      <c r="AT19" s="40">
        <v>0.2955813218262797</v>
      </c>
      <c r="AU19" s="40">
        <v>-46.90947881064612</v>
      </c>
      <c r="AV19" s="40">
        <v>0.2955813218262797</v>
      </c>
    </row>
    <row r="20" spans="2:48" ht="13.5" thickBot="1">
      <c r="B20" s="26">
        <f t="shared" si="1"/>
        <v>1990</v>
      </c>
      <c r="C20" s="26">
        <v>90</v>
      </c>
      <c r="D20" s="15">
        <f>'Soybean Annual Balance Sheet'!$T$8</f>
        <v>57.8</v>
      </c>
      <c r="E20" s="2">
        <f>'Soybean Annual Balance Sheet'!$T$9</f>
        <v>56.5</v>
      </c>
      <c r="F20" s="2">
        <f>'Soybean Annual Balance Sheet'!$T$10</f>
        <v>34.08849557522124</v>
      </c>
      <c r="G20" s="21">
        <f>'Soybean Annual Balance Sheet'!$T$12</f>
        <v>1926</v>
      </c>
      <c r="H20" s="21">
        <f>'Soybean Annual Balance Sheet'!$T$13</f>
        <v>243</v>
      </c>
      <c r="I20" s="21">
        <f>'Soybean Annual Balance Sheet'!$T$14</f>
        <v>4</v>
      </c>
      <c r="J20" s="21">
        <f>'Soybean Annual Balance Sheet'!$T$15</f>
        <v>2173</v>
      </c>
      <c r="K20" s="21">
        <f>'Soybean Annual Balance Sheet'!$T$17</f>
        <v>1187</v>
      </c>
      <c r="L20" s="21">
        <f>'Soybean Annual Balance Sheet'!$T$18</f>
        <v>57</v>
      </c>
      <c r="M20" s="21">
        <f>'Soybean Annual Balance Sheet'!$T$19</f>
        <v>38</v>
      </c>
      <c r="N20" s="21">
        <f>'Soybean Annual Balance Sheet'!$T$21</f>
        <v>1282</v>
      </c>
      <c r="O20" s="21">
        <f>'Soybean Annual Balance Sheet'!$T$23</f>
        <v>557</v>
      </c>
      <c r="P20" s="21">
        <f>'Soybean Annual Balance Sheet'!$T$25</f>
        <v>1839</v>
      </c>
      <c r="Q20" s="21">
        <f>'Soybean Annual Balance Sheet'!$T$27</f>
        <v>334</v>
      </c>
      <c r="R20" s="21">
        <f>'Soybean Annual Balance Sheet'!$T$28</f>
        <v>281</v>
      </c>
      <c r="S20" s="21">
        <f>'Soybean Annual Balance Sheet'!$T$29</f>
        <v>0</v>
      </c>
      <c r="T20" s="33">
        <f>'Soybean Annual Balance Sheet'!$T$30</f>
        <v>53</v>
      </c>
      <c r="U20" s="34">
        <f>'Soybean Annual Balance Sheet'!$T$32</f>
        <v>0.18162044589450788</v>
      </c>
      <c r="V20" s="35">
        <f>'Soybean Annual Balance Sheet'!$S$34</f>
        <v>5.69</v>
      </c>
      <c r="W20" s="35">
        <f>'Soybean Annual Balance Sheet'!$T$34</f>
        <v>5.74</v>
      </c>
      <c r="X20" s="35">
        <f>'Soybean Annual Balance Sheet'!$T$35</f>
        <v>4.5</v>
      </c>
      <c r="Y20" s="36">
        <f>'Soybean Annual Balance Sheet'!$T$36</f>
        <v>1.2755555555555556</v>
      </c>
      <c r="Z20" s="37">
        <f t="shared" si="0"/>
        <v>34.02819876499461</v>
      </c>
      <c r="AA20" s="37"/>
      <c r="AC20" s="40" t="s">
        <v>99</v>
      </c>
      <c r="AD20" s="40">
        <v>-912.7085156905131</v>
      </c>
      <c r="AE20" s="40">
        <v>136.25375385250842</v>
      </c>
      <c r="AF20" s="40">
        <v>-6.698593542446538</v>
      </c>
      <c r="AG20" s="40">
        <v>5.090363361808225E-07</v>
      </c>
      <c r="AH20" s="40">
        <v>-1193.3281780917155</v>
      </c>
      <c r="AI20" s="40">
        <v>-632.0888532893107</v>
      </c>
      <c r="AJ20" s="40">
        <v>-1193.3281780917155</v>
      </c>
      <c r="AK20" s="40">
        <v>-632.0888532893107</v>
      </c>
      <c r="AN20" s="41" t="s">
        <v>100</v>
      </c>
      <c r="AO20" s="41">
        <v>0.63673890608875</v>
      </c>
      <c r="AP20" s="41">
        <v>0.12558967821853165</v>
      </c>
      <c r="AQ20" s="41">
        <v>5.06999392880676</v>
      </c>
      <c r="AR20" s="41">
        <v>0.00011366968143445868</v>
      </c>
      <c r="AS20" s="41">
        <v>0.37050074181889103</v>
      </c>
      <c r="AT20" s="41">
        <v>0.9029770703586089</v>
      </c>
      <c r="AU20" s="41">
        <v>0.37050074181889103</v>
      </c>
      <c r="AV20" s="41">
        <v>0.9029770703586089</v>
      </c>
    </row>
    <row r="21" spans="2:37" ht="13.5" thickBot="1">
      <c r="B21" s="26">
        <f aca="true" t="shared" si="2" ref="B21:B33">B20+1</f>
        <v>1991</v>
      </c>
      <c r="C21" s="26">
        <v>91</v>
      </c>
      <c r="D21" s="15">
        <f>'Soybean Annual Balance Sheet'!$U$8</f>
        <v>59.2</v>
      </c>
      <c r="E21" s="2">
        <f>'Soybean Annual Balance Sheet'!$U$9</f>
        <v>58</v>
      </c>
      <c r="F21" s="2">
        <f>'Soybean Annual Balance Sheet'!$U$10</f>
        <v>34.258620689655174</v>
      </c>
      <c r="G21" s="21">
        <f>'Soybean Annual Balance Sheet'!$U$12</f>
        <v>1987</v>
      </c>
      <c r="H21" s="21">
        <f>'Soybean Annual Balance Sheet'!$U$13</f>
        <v>334</v>
      </c>
      <c r="I21" s="21">
        <f>'Soybean Annual Balance Sheet'!$U$14</f>
        <v>3</v>
      </c>
      <c r="J21" s="21">
        <f>'Soybean Annual Balance Sheet'!$U$15</f>
        <v>2324</v>
      </c>
      <c r="K21" s="21">
        <f>'Soybean Annual Balance Sheet'!$U$17</f>
        <v>1254</v>
      </c>
      <c r="L21" s="21">
        <f>'Soybean Annual Balance Sheet'!$U$18</f>
        <v>55</v>
      </c>
      <c r="M21" s="21">
        <f>'Soybean Annual Balance Sheet'!$U$19</f>
        <v>48</v>
      </c>
      <c r="N21" s="21">
        <f>'Soybean Annual Balance Sheet'!$U$21</f>
        <v>1357</v>
      </c>
      <c r="O21" s="21">
        <f>'Soybean Annual Balance Sheet'!$U$23</f>
        <v>684</v>
      </c>
      <c r="P21" s="21">
        <f>'Soybean Annual Balance Sheet'!$U$25</f>
        <v>2041</v>
      </c>
      <c r="Q21" s="21">
        <f>'Soybean Annual Balance Sheet'!$U$27</f>
        <v>283</v>
      </c>
      <c r="R21" s="21">
        <f>'Soybean Annual Balance Sheet'!$U$28</f>
        <v>243</v>
      </c>
      <c r="S21" s="21">
        <f>'Soybean Annual Balance Sheet'!$U$29</f>
        <v>0</v>
      </c>
      <c r="T21" s="33">
        <f>'Soybean Annual Balance Sheet'!$U$30</f>
        <v>40</v>
      </c>
      <c r="U21" s="34">
        <f>'Soybean Annual Balance Sheet'!$U$32</f>
        <v>0.1386575208231259</v>
      </c>
      <c r="V21" s="35">
        <f>'Soybean Annual Balance Sheet'!$T$34</f>
        <v>5.74</v>
      </c>
      <c r="W21" s="35">
        <f>'Soybean Annual Balance Sheet'!$U$34</f>
        <v>5.58</v>
      </c>
      <c r="X21" s="35">
        <f>'Soybean Annual Balance Sheet'!$U$35</f>
        <v>4.92</v>
      </c>
      <c r="Y21" s="36">
        <f>'Soybean Annual Balance Sheet'!$U$36</f>
        <v>1.1341463414634148</v>
      </c>
      <c r="Z21" s="37">
        <f t="shared" si="0"/>
        <v>34.48356659124522</v>
      </c>
      <c r="AA21" s="37"/>
      <c r="AC21" s="41" t="s">
        <v>100</v>
      </c>
      <c r="AD21" s="41">
        <v>0.4758347766915617</v>
      </c>
      <c r="AE21" s="41">
        <v>0.06860659918833698</v>
      </c>
      <c r="AF21" s="41">
        <v>6.935699806155863</v>
      </c>
      <c r="AG21" s="41">
        <v>2.8607614390674974E-07</v>
      </c>
      <c r="AH21" s="41">
        <v>0.33453693968983067</v>
      </c>
      <c r="AI21" s="41">
        <v>0.6171326136932928</v>
      </c>
      <c r="AJ21" s="41">
        <v>0.33453693968983067</v>
      </c>
      <c r="AK21" s="41">
        <v>0.6171326136932928</v>
      </c>
    </row>
    <row r="22" spans="2:27" ht="12.75">
      <c r="B22" s="26">
        <f t="shared" si="2"/>
        <v>1992</v>
      </c>
      <c r="C22" s="26">
        <v>92</v>
      </c>
      <c r="D22" s="15">
        <f>'Soybean Annual Balance Sheet'!$V$8</f>
        <v>59.18</v>
      </c>
      <c r="E22" s="2">
        <f>'Soybean Annual Balance Sheet'!$V$9</f>
        <v>58.233</v>
      </c>
      <c r="F22" s="2">
        <f>'Soybean Annual Balance Sheet'!$V$10</f>
        <v>37.61362114265107</v>
      </c>
      <c r="G22" s="21">
        <f>'Soybean Annual Balance Sheet'!$V$12</f>
        <v>2190.354</v>
      </c>
      <c r="H22" s="21">
        <f>'Soybean Annual Balance Sheet'!$V$13</f>
        <v>283</v>
      </c>
      <c r="I22" s="21">
        <f>'Soybean Annual Balance Sheet'!$V$14</f>
        <v>2</v>
      </c>
      <c r="J22" s="21">
        <f>'Soybean Annual Balance Sheet'!$V$15</f>
        <v>2475.354</v>
      </c>
      <c r="K22" s="21">
        <f>'Soybean Annual Balance Sheet'!$V$17</f>
        <v>1279</v>
      </c>
      <c r="L22" s="21">
        <f>'Soybean Annual Balance Sheet'!$V$18</f>
        <v>64</v>
      </c>
      <c r="M22" s="21">
        <f>'Soybean Annual Balance Sheet'!$V$19</f>
        <v>66</v>
      </c>
      <c r="N22" s="21">
        <f>'Soybean Annual Balance Sheet'!$V$21</f>
        <v>1409</v>
      </c>
      <c r="O22" s="21">
        <f>'Soybean Annual Balance Sheet'!$V$23</f>
        <v>770</v>
      </c>
      <c r="P22" s="21">
        <f>'Soybean Annual Balance Sheet'!$V$25</f>
        <v>2179</v>
      </c>
      <c r="Q22" s="21">
        <f>'Soybean Annual Balance Sheet'!$V$27</f>
        <v>296.3539999999998</v>
      </c>
      <c r="R22" s="21">
        <f>'Soybean Annual Balance Sheet'!$V$28</f>
        <v>240.35399999999981</v>
      </c>
      <c r="S22" s="21">
        <f>'Soybean Annual Balance Sheet'!$V$29</f>
        <v>0</v>
      </c>
      <c r="T22" s="33">
        <f>'Soybean Annual Balance Sheet'!$V$30</f>
        <v>56</v>
      </c>
      <c r="U22" s="34">
        <f>'Soybean Annual Balance Sheet'!$V$32</f>
        <v>0.13600458926112888</v>
      </c>
      <c r="V22" s="35">
        <f>'Soybean Annual Balance Sheet'!$U$34</f>
        <v>5.58</v>
      </c>
      <c r="W22" s="35">
        <f>'Soybean Annual Balance Sheet'!$V$34</f>
        <v>5.56</v>
      </c>
      <c r="X22" s="35">
        <f>'Soybean Annual Balance Sheet'!$V$35</f>
        <v>4.92</v>
      </c>
      <c r="Y22" s="36">
        <f>'Soybean Annual Balance Sheet'!$V$36</f>
        <v>1.1300813008130082</v>
      </c>
      <c r="Z22" s="37">
        <f t="shared" si="0"/>
        <v>34.93893441749594</v>
      </c>
      <c r="AA22" s="37"/>
    </row>
    <row r="23" spans="2:27" ht="12.75">
      <c r="B23" s="26">
        <f t="shared" si="2"/>
        <v>1993</v>
      </c>
      <c r="C23" s="26">
        <v>93</v>
      </c>
      <c r="D23" s="15">
        <f>'Soybean Annual Balance Sheet'!$W$8</f>
        <v>60.085</v>
      </c>
      <c r="E23" s="2">
        <f>'Soybean Annual Balance Sheet'!$W$9</f>
        <v>57.307</v>
      </c>
      <c r="F23" s="2">
        <f>'Soybean Annual Balance Sheet'!$W$10</f>
        <v>32.626345821627375</v>
      </c>
      <c r="G23" s="21">
        <f>'Soybean Annual Balance Sheet'!$W$12</f>
        <v>1869.718</v>
      </c>
      <c r="H23" s="21">
        <f>'Soybean Annual Balance Sheet'!$W$13</f>
        <v>296.3539999999998</v>
      </c>
      <c r="I23" s="21">
        <f>'Soybean Annual Balance Sheet'!$W$14</f>
        <v>6.2</v>
      </c>
      <c r="J23" s="21">
        <f>'Soybean Annual Balance Sheet'!$W$15</f>
        <v>2172.272</v>
      </c>
      <c r="K23" s="21">
        <f>'Soybean Annual Balance Sheet'!$W$17</f>
        <v>1276</v>
      </c>
      <c r="L23" s="21">
        <f>'Soybean Annual Balance Sheet'!$W$18</f>
        <v>67</v>
      </c>
      <c r="M23" s="21">
        <f>'Soybean Annual Balance Sheet'!$W$19</f>
        <v>28</v>
      </c>
      <c r="N23" s="21">
        <f>'Soybean Annual Balance Sheet'!$W$21</f>
        <v>1371</v>
      </c>
      <c r="O23" s="21">
        <f>'Soybean Annual Balance Sheet'!$W$23</f>
        <v>589</v>
      </c>
      <c r="P23" s="21">
        <f>'Soybean Annual Balance Sheet'!$W$25</f>
        <v>1960</v>
      </c>
      <c r="Q23" s="21">
        <f>'Soybean Annual Balance Sheet'!$W$27</f>
        <v>212.27199999999993</v>
      </c>
      <c r="R23" s="21">
        <f>'Soybean Annual Balance Sheet'!$W$28</f>
        <v>202.27199999999993</v>
      </c>
      <c r="S23" s="21">
        <f>'Soybean Annual Balance Sheet'!$W$29</f>
        <v>0</v>
      </c>
      <c r="T23" s="33">
        <f>'Soybean Annual Balance Sheet'!$W$30</f>
        <v>10</v>
      </c>
      <c r="U23" s="34">
        <f>'Soybean Annual Balance Sheet'!$W$32</f>
        <v>0.1083020408163265</v>
      </c>
      <c r="V23" s="35">
        <f>'Soybean Annual Balance Sheet'!$V$34</f>
        <v>5.56</v>
      </c>
      <c r="W23" s="35">
        <f>'Soybean Annual Balance Sheet'!$W$34</f>
        <v>6.4</v>
      </c>
      <c r="X23" s="35">
        <f>'Soybean Annual Balance Sheet'!$W$35</f>
        <v>4.92</v>
      </c>
      <c r="Y23" s="36">
        <f>'Soybean Annual Balance Sheet'!$W$36</f>
        <v>1.3008130081300815</v>
      </c>
      <c r="Z23" s="37">
        <f t="shared" si="0"/>
        <v>35.39430224374655</v>
      </c>
      <c r="AA23" s="37"/>
    </row>
    <row r="24" spans="2:40" ht="12.75">
      <c r="B24" s="26">
        <f t="shared" si="2"/>
        <v>1994</v>
      </c>
      <c r="C24" s="26">
        <v>94</v>
      </c>
      <c r="D24" s="15">
        <f>'Soybean Annual Balance Sheet'!$X$8</f>
        <v>61.62</v>
      </c>
      <c r="E24" s="2">
        <f>'Soybean Annual Balance Sheet'!$X$9</f>
        <v>60.809</v>
      </c>
      <c r="F24" s="2">
        <f>'Soybean Annual Balance Sheet'!$X$10</f>
        <v>41.35685507079545</v>
      </c>
      <c r="G24" s="21">
        <f>'Soybean Annual Balance Sheet'!$X$12</f>
        <v>2514.869</v>
      </c>
      <c r="H24" s="21">
        <f>'Soybean Annual Balance Sheet'!$X$13</f>
        <v>212.27199999999993</v>
      </c>
      <c r="I24" s="21">
        <f>'Soybean Annual Balance Sheet'!$X$14</f>
        <v>5</v>
      </c>
      <c r="J24" s="21">
        <f>'Soybean Annual Balance Sheet'!$X$15</f>
        <v>2732.141</v>
      </c>
      <c r="K24" s="21">
        <f>'Soybean Annual Balance Sheet'!$X$17</f>
        <v>1405</v>
      </c>
      <c r="L24" s="21">
        <f>'Soybean Annual Balance Sheet'!$X$18</f>
        <v>72</v>
      </c>
      <c r="M24" s="21">
        <f>'Soybean Annual Balance Sheet'!$X$19</f>
        <v>79</v>
      </c>
      <c r="N24" s="21">
        <f>'Soybean Annual Balance Sheet'!$X$21</f>
        <v>1556</v>
      </c>
      <c r="O24" s="21">
        <f>'Soybean Annual Balance Sheet'!$X$23</f>
        <v>838</v>
      </c>
      <c r="P24" s="21">
        <f>'Soybean Annual Balance Sheet'!$X$25</f>
        <v>2394</v>
      </c>
      <c r="Q24" s="21">
        <f>'Soybean Annual Balance Sheet'!$X$27</f>
        <v>338.1410000000001</v>
      </c>
      <c r="R24" s="21">
        <f>'Soybean Annual Balance Sheet'!$X$28</f>
        <v>265.1410000000001</v>
      </c>
      <c r="S24" s="21">
        <f>'Soybean Annual Balance Sheet'!$X$29</f>
        <v>0</v>
      </c>
      <c r="T24" s="33">
        <f>'Soybean Annual Balance Sheet'!$X$30</f>
        <v>73</v>
      </c>
      <c r="U24" s="34">
        <f>'Soybean Annual Balance Sheet'!$X$32</f>
        <v>0.14124519632414373</v>
      </c>
      <c r="V24" s="35">
        <f>'Soybean Annual Balance Sheet'!$W$34</f>
        <v>6.4</v>
      </c>
      <c r="W24" s="35">
        <f>'Soybean Annual Balance Sheet'!$X$34</f>
        <v>5.48</v>
      </c>
      <c r="X24" s="35">
        <f>'Soybean Annual Balance Sheet'!$X$35</f>
        <v>4.92</v>
      </c>
      <c r="Y24" s="36">
        <f>'Soybean Annual Balance Sheet'!$X$36</f>
        <v>1.1138211382113823</v>
      </c>
      <c r="Z24" s="37">
        <f t="shared" si="0"/>
        <v>35.84967006999716</v>
      </c>
      <c r="AA24" s="37"/>
      <c r="AN24" s="2" t="s">
        <v>101</v>
      </c>
    </row>
    <row r="25" spans="2:29" ht="13.5" thickBot="1">
      <c r="B25" s="26">
        <f t="shared" si="2"/>
        <v>1995</v>
      </c>
      <c r="C25" s="26">
        <v>95</v>
      </c>
      <c r="D25" s="15">
        <f>'Soybean Annual Balance Sheet'!$Y$8</f>
        <v>62.495</v>
      </c>
      <c r="E25" s="2">
        <f>'Soybean Annual Balance Sheet'!$Y$9</f>
        <v>61.544</v>
      </c>
      <c r="F25" s="2">
        <f>'Soybean Annual Balance Sheet'!$Y$10</f>
        <v>35.328447939685425</v>
      </c>
      <c r="G25" s="21">
        <f>'Soybean Annual Balance Sheet'!$Y$12</f>
        <v>2174.254</v>
      </c>
      <c r="H25" s="21">
        <f>'Soybean Annual Balance Sheet'!$Y$13</f>
        <v>335</v>
      </c>
      <c r="I25" s="21">
        <f>'Soybean Annual Balance Sheet'!$Y$14</f>
        <v>4</v>
      </c>
      <c r="J25" s="21">
        <f>'Soybean Annual Balance Sheet'!$Y$15</f>
        <v>2513.254</v>
      </c>
      <c r="K25" s="21">
        <f>'Soybean Annual Balance Sheet'!$Y$17</f>
        <v>1370</v>
      </c>
      <c r="L25" s="21">
        <f>'Soybean Annual Balance Sheet'!$Y$18</f>
        <v>72</v>
      </c>
      <c r="M25" s="21">
        <f>'Soybean Annual Balance Sheet'!$Y$19</f>
        <v>37</v>
      </c>
      <c r="N25" s="21">
        <f>'Soybean Annual Balance Sheet'!$Y$21</f>
        <v>1479</v>
      </c>
      <c r="O25" s="21">
        <f>'Soybean Annual Balance Sheet'!$Y$23</f>
        <v>850.5</v>
      </c>
      <c r="P25" s="21">
        <f>'Soybean Annual Balance Sheet'!$Y$25</f>
        <v>2329.5</v>
      </c>
      <c r="Q25" s="21">
        <f>'Soybean Annual Balance Sheet'!$Y$27</f>
        <v>183.7539999999999</v>
      </c>
      <c r="R25" s="21">
        <f>'Soybean Annual Balance Sheet'!$Y$28</f>
        <v>165.55399999999992</v>
      </c>
      <c r="S25" s="21">
        <f>'Soybean Annual Balance Sheet'!$Y$29</f>
        <v>0</v>
      </c>
      <c r="T25" s="33">
        <f>'Soybean Annual Balance Sheet'!$Y$30</f>
        <v>18.2</v>
      </c>
      <c r="U25" s="34">
        <f>'Soybean Annual Balance Sheet'!$Y$32</f>
        <v>0.07888130500107315</v>
      </c>
      <c r="V25" s="35">
        <f>'Soybean Annual Balance Sheet'!$X$34</f>
        <v>5.48</v>
      </c>
      <c r="W25" s="35">
        <f>'Soybean Annual Balance Sheet'!$Y$34</f>
        <v>6.72</v>
      </c>
      <c r="X25" s="35">
        <f>'Soybean Annual Balance Sheet'!$Y$35</f>
        <v>4.92</v>
      </c>
      <c r="Y25" s="36">
        <f>'Soybean Annual Balance Sheet'!$Y$36</f>
        <v>1.3658536585365852</v>
      </c>
      <c r="Z25" s="37">
        <f t="shared" si="0"/>
        <v>36.30503789624788</v>
      </c>
      <c r="AA25" s="37"/>
      <c r="AC25" s="2" t="s">
        <v>101</v>
      </c>
    </row>
    <row r="26" spans="2:42" ht="13.5" thickBot="1">
      <c r="B26" s="26">
        <f t="shared" si="2"/>
        <v>1996</v>
      </c>
      <c r="C26" s="26">
        <v>96</v>
      </c>
      <c r="D26" s="15">
        <f>'Soybean Annual Balance Sheet'!$Z$8</f>
        <v>64.195</v>
      </c>
      <c r="E26" s="2">
        <f>'Soybean Annual Balance Sheet'!$Z$9</f>
        <v>63.349</v>
      </c>
      <c r="F26" s="2">
        <f>'Soybean Annual Balance Sheet'!$Z$10</f>
        <v>37.573979068335724</v>
      </c>
      <c r="G26" s="21">
        <f>'Soybean Annual Balance Sheet'!$Z$12</f>
        <v>2380.274</v>
      </c>
      <c r="H26" s="21">
        <f>'Soybean Annual Balance Sheet'!$Z$13</f>
        <v>183.7539999999999</v>
      </c>
      <c r="I26" s="21">
        <f>'Soybean Annual Balance Sheet'!$Z$14</f>
        <v>9.45</v>
      </c>
      <c r="J26" s="21">
        <f>'Soybean Annual Balance Sheet'!$Z$15</f>
        <v>2575</v>
      </c>
      <c r="K26" s="21">
        <f>'Soybean Annual Balance Sheet'!$Z$17</f>
        <v>1435.6</v>
      </c>
      <c r="L26" s="21">
        <f>'Soybean Annual Balance Sheet'!$Z$18</f>
        <v>82</v>
      </c>
      <c r="M26" s="21">
        <f>'Soybean Annual Balance Sheet'!$Z$19</f>
        <v>41</v>
      </c>
      <c r="N26" s="21">
        <f>'Soybean Annual Balance Sheet'!$Z$21</f>
        <v>1558.6</v>
      </c>
      <c r="O26" s="21">
        <f>'Soybean Annual Balance Sheet'!$Z$23</f>
        <v>881.6</v>
      </c>
      <c r="P26" s="21">
        <f>'Soybean Annual Balance Sheet'!$Z$25</f>
        <v>2440.2</v>
      </c>
      <c r="Q26" s="21">
        <f>'Soybean Annual Balance Sheet'!$Z$27</f>
        <v>134.80000000000018</v>
      </c>
      <c r="R26" s="21">
        <f>'Soybean Annual Balance Sheet'!$Z$28</f>
        <v>113.50000000000018</v>
      </c>
      <c r="S26" s="21">
        <f>'Soybean Annual Balance Sheet'!$Z$29</f>
        <v>0</v>
      </c>
      <c r="T26" s="33">
        <f>'Soybean Annual Balance Sheet'!$Z$30</f>
        <v>21.3</v>
      </c>
      <c r="U26" s="34">
        <f>'Soybean Annual Balance Sheet'!$Z$32</f>
        <v>0.05524137365789697</v>
      </c>
      <c r="V26" s="35">
        <f>'Soybean Annual Balance Sheet'!$Y$34</f>
        <v>6.72</v>
      </c>
      <c r="W26" s="35">
        <f>'Soybean Annual Balance Sheet'!$Z$34</f>
        <v>7.35</v>
      </c>
      <c r="X26" s="35">
        <f>'Soybean Annual Balance Sheet'!$Z$35</f>
        <v>4.92</v>
      </c>
      <c r="Y26" s="36">
        <f>'Soybean Annual Balance Sheet'!$Z$36</f>
        <v>1.4939024390243902</v>
      </c>
      <c r="Z26" s="37">
        <f t="shared" si="0"/>
        <v>36.76040572249849</v>
      </c>
      <c r="AA26" s="37"/>
      <c r="AN26" s="42" t="s">
        <v>102</v>
      </c>
      <c r="AO26" s="42" t="s">
        <v>103</v>
      </c>
      <c r="AP26" s="42" t="s">
        <v>104</v>
      </c>
    </row>
    <row r="27" spans="2:42" ht="12.75">
      <c r="B27" s="26">
        <f t="shared" si="2"/>
        <v>1997</v>
      </c>
      <c r="C27" s="26">
        <v>97</v>
      </c>
      <c r="D27" s="15">
        <f>'Soybean Annual Balance Sheet'!$AA$8</f>
        <v>70.005</v>
      </c>
      <c r="E27" s="2">
        <f>'Soybean Annual Balance Sheet'!$AA$9</f>
        <v>69.11</v>
      </c>
      <c r="F27" s="2">
        <f>'Soybean Annual Balance Sheet'!$AA$10</f>
        <v>38.9053682535089</v>
      </c>
      <c r="G27" s="21">
        <f>'Soybean Annual Balance Sheet'!$AA$12</f>
        <v>2688.75</v>
      </c>
      <c r="H27" s="21">
        <f>'Soybean Annual Balance Sheet'!$AA$13</f>
        <v>134.80000000000018</v>
      </c>
      <c r="I27" s="21">
        <f>'Soybean Annual Balance Sheet'!$AA$14</f>
        <v>4.6</v>
      </c>
      <c r="J27" s="21">
        <f>'Soybean Annual Balance Sheet'!$AA$15</f>
        <v>2828.15</v>
      </c>
      <c r="K27" s="21">
        <f>'Soybean Annual Balance Sheet'!$AA$17</f>
        <v>1597.4</v>
      </c>
      <c r="L27" s="21">
        <f>'Soybean Annual Balance Sheet'!$AA$18</f>
        <v>86</v>
      </c>
      <c r="M27" s="21">
        <f>'Soybean Annual Balance Sheet'!$AA$19</f>
        <v>70</v>
      </c>
      <c r="N27" s="21">
        <f>'Soybean Annual Balance Sheet'!$AA$21</f>
        <v>1753.4</v>
      </c>
      <c r="O27" s="21">
        <f>'Soybean Annual Balance Sheet'!$AA$23</f>
        <v>872.5</v>
      </c>
      <c r="P27" s="21">
        <f>'Soybean Annual Balance Sheet'!$AA$25</f>
        <v>2625.9</v>
      </c>
      <c r="Q27" s="21">
        <f>'Soybean Annual Balance Sheet'!$AA$27</f>
        <v>202.25</v>
      </c>
      <c r="R27" s="21">
        <f>'Soybean Annual Balance Sheet'!$AA$28</f>
        <v>155.25</v>
      </c>
      <c r="S27" s="21">
        <f>'Soybean Annual Balance Sheet'!$AA$29</f>
        <v>1</v>
      </c>
      <c r="T27" s="33">
        <f>'Soybean Annual Balance Sheet'!$AA$30</f>
        <v>46</v>
      </c>
      <c r="U27" s="34">
        <f>'Soybean Annual Balance Sheet'!$AA$32</f>
        <v>0.07702121177501046</v>
      </c>
      <c r="V27" s="35">
        <f>'Soybean Annual Balance Sheet'!$Z$34</f>
        <v>7.35</v>
      </c>
      <c r="W27" s="35">
        <f>'Soybean Annual Balance Sheet'!$AA$34</f>
        <v>6.47</v>
      </c>
      <c r="X27" s="35">
        <f>'Soybean Annual Balance Sheet'!$AA$35</f>
        <v>5.26</v>
      </c>
      <c r="Y27" s="36">
        <f>'Soybean Annual Balance Sheet'!$AA$36</f>
        <v>1.2300380228136882</v>
      </c>
      <c r="Z27" s="37">
        <f t="shared" si="0"/>
        <v>37.2157735487491</v>
      </c>
      <c r="AA27" s="37"/>
      <c r="AC27" s="42" t="s">
        <v>102</v>
      </c>
      <c r="AD27" s="42" t="s">
        <v>103</v>
      </c>
      <c r="AE27" s="42" t="s">
        <v>104</v>
      </c>
      <c r="AN27" s="40">
        <v>1</v>
      </c>
      <c r="AO27" s="40">
        <v>27.632163742690075</v>
      </c>
      <c r="AP27" s="40">
        <v>-1.132163742690075</v>
      </c>
    </row>
    <row r="28" spans="2:42" s="43" customFormat="1" ht="12.75">
      <c r="B28" s="26">
        <f t="shared" si="2"/>
        <v>1998</v>
      </c>
      <c r="C28" s="65">
        <v>98</v>
      </c>
      <c r="D28" s="44">
        <f>'Soybean Annual Balance Sheet'!$AB$8</f>
        <v>72.025</v>
      </c>
      <c r="E28" s="43">
        <f>'Soybean Annual Balance Sheet'!$AB$9</f>
        <v>70.441</v>
      </c>
      <c r="F28" s="43">
        <f>'Soybean Annual Balance Sheet'!$AB$10</f>
        <v>38.91219602220298</v>
      </c>
      <c r="G28" s="45">
        <f>'Soybean Annual Balance Sheet'!$AB$12</f>
        <v>2741.014</v>
      </c>
      <c r="H28" s="45">
        <f>'Soybean Annual Balance Sheet'!$AB$13</f>
        <v>202.25</v>
      </c>
      <c r="I28" s="45">
        <f>'Soybean Annual Balance Sheet'!$AB$14</f>
        <v>4</v>
      </c>
      <c r="J28" s="45">
        <f>'Soybean Annual Balance Sheet'!$AB$15</f>
        <v>2947.264</v>
      </c>
      <c r="K28" s="45">
        <f>'Soybean Annual Balance Sheet'!$AB$17</f>
        <v>1590</v>
      </c>
      <c r="L28" s="45">
        <f>'Soybean Annual Balance Sheet'!$AB$18</f>
        <v>89</v>
      </c>
      <c r="M28" s="45">
        <f>'Soybean Annual Balance Sheet'!$AB$19</f>
        <v>115.5</v>
      </c>
      <c r="N28" s="45">
        <f>'Soybean Annual Balance Sheet'!$AB$21</f>
        <v>1794.5</v>
      </c>
      <c r="O28" s="45">
        <f>'Soybean Annual Balance Sheet'!$AB$23</f>
        <v>800.5</v>
      </c>
      <c r="P28" s="45">
        <f>'Soybean Annual Balance Sheet'!$AB$25</f>
        <v>2595</v>
      </c>
      <c r="Q28" s="45">
        <f>'Soybean Annual Balance Sheet'!$AB$27</f>
        <v>352.2640000000001</v>
      </c>
      <c r="R28" s="45">
        <f>'Soybean Annual Balance Sheet'!$AB$28</f>
        <v>262.2640000000001</v>
      </c>
      <c r="S28" s="45">
        <f>'Soybean Annual Balance Sheet'!$AB$29</f>
        <v>0</v>
      </c>
      <c r="T28" s="46">
        <f>'Soybean Annual Balance Sheet'!$AB$30</f>
        <v>90</v>
      </c>
      <c r="U28" s="47">
        <f>'Soybean Annual Balance Sheet'!$AB$32</f>
        <v>0.13574720616570332</v>
      </c>
      <c r="V28" s="35">
        <f>'Soybean Annual Balance Sheet'!$AA$34</f>
        <v>6.47</v>
      </c>
      <c r="W28" s="35">
        <f>'Soybean Annual Balance Sheet'!$AB$34</f>
        <v>4.93</v>
      </c>
      <c r="X28" s="35">
        <f>'Soybean Annual Balance Sheet'!$AB$35</f>
        <v>5.26</v>
      </c>
      <c r="Y28" s="36">
        <f>'Soybean Annual Balance Sheet'!$AB$36</f>
        <v>0.9372623574144486</v>
      </c>
      <c r="Z28" s="37">
        <f t="shared" si="0"/>
        <v>37.67114137499982</v>
      </c>
      <c r="AA28" s="37"/>
      <c r="AC28" s="40">
        <v>1</v>
      </c>
      <c r="AD28" s="40">
        <v>26.113498721938186</v>
      </c>
      <c r="AE28" s="40">
        <v>1.6782427502341655</v>
      </c>
      <c r="AF28" s="2"/>
      <c r="AG28" s="2"/>
      <c r="AH28" s="2"/>
      <c r="AI28" s="2"/>
      <c r="AJ28" s="2"/>
      <c r="AK28" s="2"/>
      <c r="AN28" s="48">
        <v>2</v>
      </c>
      <c r="AO28" s="48">
        <v>28.26890264877882</v>
      </c>
      <c r="AP28" s="48">
        <v>1.8310973512211817</v>
      </c>
    </row>
    <row r="29" spans="2:42" ht="12.75">
      <c r="B29" s="26">
        <f t="shared" si="2"/>
        <v>1999</v>
      </c>
      <c r="C29" s="26">
        <v>99</v>
      </c>
      <c r="D29" s="44">
        <f>'Soybean Annual Balance Sheet'!$AC$8</f>
        <v>73.7</v>
      </c>
      <c r="E29" s="43">
        <f>'Soybean Annual Balance Sheet'!$AC$9</f>
        <v>72.4</v>
      </c>
      <c r="F29" s="43">
        <f>'Soybean Annual Balance Sheet'!$AC$10</f>
        <v>36.65745856353591</v>
      </c>
      <c r="G29" s="45">
        <f>'Soybean Annual Balance Sheet'!$AC$12</f>
        <v>2654</v>
      </c>
      <c r="H29" s="45">
        <f>'Soybean Annual Balance Sheet'!$AC$13</f>
        <v>348</v>
      </c>
      <c r="I29" s="45">
        <f>'Soybean Annual Balance Sheet'!$AC$14</f>
        <v>4</v>
      </c>
      <c r="J29" s="45">
        <f>'Soybean Annual Balance Sheet'!$AC$15</f>
        <v>3006</v>
      </c>
      <c r="K29" s="45">
        <f>'Soybean Annual Balance Sheet'!$AC$17</f>
        <v>1578</v>
      </c>
      <c r="L29" s="45">
        <f>'Soybean Annual Balance Sheet'!$AC$18</f>
        <v>90</v>
      </c>
      <c r="M29" s="45">
        <f>'Soybean Annual Balance Sheet'!$AC$19</f>
        <v>75</v>
      </c>
      <c r="N29" s="45">
        <f>'Soybean Annual Balance Sheet'!$AC$21</f>
        <v>1743</v>
      </c>
      <c r="O29" s="45">
        <f>'Soybean Annual Balance Sheet'!$AC$23</f>
        <v>973</v>
      </c>
      <c r="P29" s="45">
        <f>'Soybean Annual Balance Sheet'!$AC$25</f>
        <v>2716</v>
      </c>
      <c r="Q29" s="45">
        <f>'Soybean Annual Balance Sheet'!$AC$27</f>
        <v>290</v>
      </c>
      <c r="R29" s="45">
        <f>'Soybean Annual Balance Sheet'!$AC$28</f>
        <v>185</v>
      </c>
      <c r="S29" s="45">
        <f>'Soybean Annual Balance Sheet'!$AC$29</f>
        <v>0</v>
      </c>
      <c r="T29" s="46">
        <f>'Soybean Annual Balance Sheet'!$AC$30</f>
        <v>105</v>
      </c>
      <c r="U29" s="47">
        <f>'Soybean Annual Balance Sheet'!$AC$32</f>
        <v>0.10677466863033873</v>
      </c>
      <c r="V29" s="35">
        <f>'Soybean Annual Balance Sheet'!$AB$34</f>
        <v>4.93</v>
      </c>
      <c r="W29" s="35">
        <f>'Soybean Annual Balance Sheet'!$AC$34</f>
        <v>4.63</v>
      </c>
      <c r="X29" s="35">
        <f>'Soybean Annual Balance Sheet'!$AC$35</f>
        <v>5.26</v>
      </c>
      <c r="Y29" s="36">
        <f>'Soybean Annual Balance Sheet'!$AC$36</f>
        <v>0.8802281368821293</v>
      </c>
      <c r="Z29" s="37">
        <f t="shared" si="0"/>
        <v>38.12650920125043</v>
      </c>
      <c r="AA29" s="37"/>
      <c r="AC29" s="40">
        <v>2</v>
      </c>
      <c r="AD29" s="40">
        <v>26.589333498629685</v>
      </c>
      <c r="AE29" s="40">
        <v>-2.885629794925979</v>
      </c>
      <c r="AN29" s="40">
        <v>3</v>
      </c>
      <c r="AO29" s="40">
        <v>28.90564155486757</v>
      </c>
      <c r="AP29" s="40">
        <v>2.5943584451324284</v>
      </c>
    </row>
    <row r="30" spans="2:42" ht="12.75">
      <c r="B30" s="26">
        <f t="shared" si="2"/>
        <v>2000</v>
      </c>
      <c r="C30" s="30" t="s">
        <v>8</v>
      </c>
      <c r="D30" s="44">
        <f>'Soybean Annual Balance Sheet'!$AD$8</f>
        <v>74.3</v>
      </c>
      <c r="E30" s="43">
        <f>'Soybean Annual Balance Sheet'!$AD$9</f>
        <v>72.4</v>
      </c>
      <c r="F30" s="43">
        <f>'Soybean Annual Balance Sheet'!$AD$10</f>
        <v>38.093922651933696</v>
      </c>
      <c r="G30" s="45">
        <f>'Soybean Annual Balance Sheet'!$AD$12</f>
        <v>2758</v>
      </c>
      <c r="H30" s="45">
        <f>'Soybean Annual Balance Sheet'!$AD$13</f>
        <v>290</v>
      </c>
      <c r="I30" s="45">
        <f>'Soybean Annual Balance Sheet'!$AD$14</f>
        <v>4</v>
      </c>
      <c r="J30" s="45">
        <f>'Soybean Annual Balance Sheet'!$AD$15</f>
        <v>3052</v>
      </c>
      <c r="K30" s="45">
        <f>'Soybean Annual Balance Sheet'!$AD$17</f>
        <v>1640</v>
      </c>
      <c r="L30" s="45">
        <f>'Soybean Annual Balance Sheet'!$AD$18</f>
        <v>91</v>
      </c>
      <c r="M30" s="45">
        <f>'Soybean Annual Balance Sheet'!$AD$19</f>
        <v>78</v>
      </c>
      <c r="N30" s="45">
        <f>'Soybean Annual Balance Sheet'!$AD$21</f>
        <v>1809</v>
      </c>
      <c r="O30" s="45">
        <f>'Soybean Annual Balance Sheet'!$AD$23</f>
        <v>996</v>
      </c>
      <c r="P30" s="45">
        <f>'Soybean Annual Balance Sheet'!$AD$25</f>
        <v>2805</v>
      </c>
      <c r="Q30" s="45">
        <f>'Soybean Annual Balance Sheet'!$AD$27</f>
        <v>247</v>
      </c>
      <c r="U30" s="47">
        <f>'Soybean Annual Balance Sheet'!$AD$32</f>
        <v>0.08805704099821747</v>
      </c>
      <c r="V30" s="35">
        <f>'Soybean Annual Balance Sheet'!$AC$34</f>
        <v>4.63</v>
      </c>
      <c r="W30" s="35">
        <f>'Soybean Annual Balance Sheet'!$AD$34</f>
        <v>4.54</v>
      </c>
      <c r="Z30" s="37">
        <f t="shared" si="0"/>
        <v>38.58187702750104</v>
      </c>
      <c r="AA30" s="37"/>
      <c r="AC30" s="40">
        <v>3</v>
      </c>
      <c r="AD30" s="40">
        <v>27.065168275321298</v>
      </c>
      <c r="AE30" s="40">
        <v>1.8340854560219846</v>
      </c>
      <c r="AN30" s="40">
        <v>4</v>
      </c>
      <c r="AO30" s="40">
        <v>29.542380460956323</v>
      </c>
      <c r="AP30" s="40">
        <v>-3.342380460956324</v>
      </c>
    </row>
    <row r="31" spans="2:42" ht="12.75">
      <c r="B31" s="26">
        <f t="shared" si="2"/>
        <v>2001</v>
      </c>
      <c r="C31" s="30" t="s">
        <v>9</v>
      </c>
      <c r="D31" s="44">
        <f>'Soybean Annual Balance Sheet'!$AE$8</f>
        <v>74.1</v>
      </c>
      <c r="E31" s="43">
        <f>'Soybean Annual Balance Sheet'!$AE$9</f>
        <v>73</v>
      </c>
      <c r="F31" s="43">
        <f>'Soybean Annual Balance Sheet'!$AE$10</f>
        <v>39.602739726027394</v>
      </c>
      <c r="G31" s="45">
        <f>'Soybean Annual Balance Sheet'!$AE$12</f>
        <v>2891</v>
      </c>
      <c r="H31" s="45">
        <f>'Soybean Annual Balance Sheet'!$AE$13</f>
        <v>248</v>
      </c>
      <c r="I31" s="45">
        <f>'Soybean Annual Balance Sheet'!$AE$14</f>
        <v>2</v>
      </c>
      <c r="J31" s="45">
        <f>'Soybean Annual Balance Sheet'!$AE$15</f>
        <v>3141</v>
      </c>
      <c r="K31" s="45">
        <f>'Soybean Annual Balance Sheet'!$AE$17</f>
        <v>1700</v>
      </c>
      <c r="L31" s="45">
        <f>'Soybean Annual Balance Sheet'!$AE$18</f>
        <v>90</v>
      </c>
      <c r="M31" s="45">
        <f>'Soybean Annual Balance Sheet'!$AE$19</f>
        <v>79</v>
      </c>
      <c r="N31" s="45">
        <f>'Soybean Annual Balance Sheet'!$AE$21</f>
        <v>1869</v>
      </c>
      <c r="O31" s="45">
        <f>'Soybean Annual Balance Sheet'!$AE$23</f>
        <v>1064</v>
      </c>
      <c r="P31" s="45">
        <f>'Soybean Annual Balance Sheet'!$AE$25</f>
        <v>2933</v>
      </c>
      <c r="Q31" s="45">
        <f>'Soybean Annual Balance Sheet'!$AE$27</f>
        <v>208</v>
      </c>
      <c r="U31" s="47">
        <f>'Soybean Annual Balance Sheet'!$AE$32</f>
        <v>0.07091714967609955</v>
      </c>
      <c r="W31" s="35">
        <f>'Soybean Annual Balance Sheet'!$AE$34</f>
        <v>4.38</v>
      </c>
      <c r="Z31" s="37">
        <f t="shared" si="0"/>
        <v>39.03724485375176</v>
      </c>
      <c r="AA31" s="37"/>
      <c r="AC31" s="40">
        <v>4</v>
      </c>
      <c r="AD31" s="40">
        <v>27.54100305201291</v>
      </c>
      <c r="AE31" s="40">
        <v>-1.4478856431060265</v>
      </c>
      <c r="AN31" s="40">
        <v>5</v>
      </c>
      <c r="AO31" s="40">
        <v>30.179119367045075</v>
      </c>
      <c r="AP31" s="40">
        <v>-2.079119367045074</v>
      </c>
    </row>
    <row r="32" spans="2:42" ht="12.75">
      <c r="B32" s="26">
        <f t="shared" si="2"/>
        <v>2002</v>
      </c>
      <c r="C32" s="30" t="s">
        <v>11</v>
      </c>
      <c r="D32" s="44">
        <f>'Soybean Annual Balance Sheet'!$AF$8</f>
        <v>74</v>
      </c>
      <c r="E32" s="43">
        <f>'Soybean Annual Balance Sheet'!$AF$9</f>
        <v>72.5</v>
      </c>
      <c r="F32" s="43">
        <f>'Soybean Annual Balance Sheet'!$AF$10</f>
        <v>38.01379310344828</v>
      </c>
      <c r="G32" s="45">
        <f>'Soybean Annual Balance Sheet'!$AF$12</f>
        <v>2756</v>
      </c>
      <c r="H32" s="45">
        <f>'Soybean Annual Balance Sheet'!$AF$13</f>
        <v>208</v>
      </c>
      <c r="I32" s="45">
        <f>'Soybean Annual Balance Sheet'!$AF$14</f>
        <v>5</v>
      </c>
      <c r="J32" s="45">
        <f>'Soybean Annual Balance Sheet'!$AF$15</f>
        <v>2969</v>
      </c>
      <c r="K32" s="45">
        <f>'Soybean Annual Balance Sheet'!$AF$17</f>
        <v>1615</v>
      </c>
      <c r="L32" s="45">
        <f>'Soybean Annual Balance Sheet'!$AF$18</f>
        <v>89</v>
      </c>
      <c r="M32" s="45">
        <f>'Soybean Annual Balance Sheet'!$AF$19</f>
        <v>41</v>
      </c>
      <c r="N32" s="45">
        <f>'Soybean Annual Balance Sheet'!$AF$21</f>
        <v>1745</v>
      </c>
      <c r="O32" s="45">
        <f>'Soybean Annual Balance Sheet'!$AF$23</f>
        <v>1045</v>
      </c>
      <c r="P32" s="45">
        <f>'Soybean Annual Balance Sheet'!$AF$25</f>
        <v>2790</v>
      </c>
      <c r="Q32" s="45">
        <f>'Soybean Annual Balance Sheet'!$AF$27</f>
        <v>178</v>
      </c>
      <c r="U32" s="47">
        <f>'Soybean Annual Balance Sheet'!$AF$32</f>
        <v>0.06379928315412187</v>
      </c>
      <c r="W32" s="35">
        <f>'Soybean Annual Balance Sheet'!$AF$34</f>
        <v>5.53</v>
      </c>
      <c r="Z32" s="37">
        <f t="shared" si="0"/>
        <v>39.49261268000237</v>
      </c>
      <c r="AA32" s="37"/>
      <c r="AC32" s="40">
        <v>5</v>
      </c>
      <c r="AD32" s="40">
        <v>28.01683782870441</v>
      </c>
      <c r="AE32" s="40">
        <v>2.554096427350956</v>
      </c>
      <c r="AN32" s="40">
        <v>6</v>
      </c>
      <c r="AO32" s="40">
        <v>30.81585827313382</v>
      </c>
      <c r="AP32" s="40">
        <v>3.2841417268661814</v>
      </c>
    </row>
    <row r="33" spans="2:42" ht="12.75">
      <c r="B33" s="26">
        <f t="shared" si="2"/>
        <v>2003</v>
      </c>
      <c r="C33" s="30" t="s">
        <v>12</v>
      </c>
      <c r="D33" s="44">
        <f>'Soybean Annual Balance Sheet'!$AG$8</f>
        <v>73.4</v>
      </c>
      <c r="E33" s="43">
        <f>'Soybean Annual Balance Sheet'!$AG$9</f>
        <v>72.3</v>
      </c>
      <c r="F33" s="43">
        <f>'Soybean Annual Balance Sheet'!$AG$10</f>
        <v>33.941908713692946</v>
      </c>
      <c r="G33" s="45">
        <f>'Soybean Annual Balance Sheet'!$AG$12</f>
        <v>2454</v>
      </c>
      <c r="H33" s="45">
        <f>'Soybean Annual Balance Sheet'!$AG$13</f>
        <v>178</v>
      </c>
      <c r="I33" s="45">
        <f>'Soybean Annual Balance Sheet'!$AG$14</f>
        <v>6</v>
      </c>
      <c r="J33" s="45">
        <f>'Soybean Annual Balance Sheet'!$AG$15</f>
        <v>2638</v>
      </c>
      <c r="K33" s="45">
        <f>'Soybean Annual Balance Sheet'!$AG$17</f>
        <v>1530</v>
      </c>
      <c r="L33" s="45">
        <f>'Soybean Annual Balance Sheet'!$AG$18</f>
        <v>92</v>
      </c>
      <c r="M33" s="45">
        <f>'Soybean Annual Balance Sheet'!$AG$19</f>
        <v>17</v>
      </c>
      <c r="N33" s="45">
        <f>'Soybean Annual Balance Sheet'!$AG$21</f>
        <v>1639</v>
      </c>
      <c r="O33" s="45">
        <f>'Soybean Annual Balance Sheet'!$AG$23</f>
        <v>885</v>
      </c>
      <c r="P33" s="45">
        <f>'Soybean Annual Balance Sheet'!$AG$25</f>
        <v>2524</v>
      </c>
      <c r="Q33" s="45">
        <f>'Soybean Annual Balance Sheet'!$AG$27</f>
        <v>112</v>
      </c>
      <c r="U33" s="47">
        <f>'Soybean Annual Balance Sheet'!$AG$32</f>
        <v>0.044374009508716325</v>
      </c>
      <c r="W33" s="35">
        <f>'Soybean Annual Balance Sheet'!$AG$34</f>
        <v>7.34</v>
      </c>
      <c r="Z33" s="37">
        <f t="shared" si="0"/>
        <v>39.947980506252975</v>
      </c>
      <c r="AA33" s="37"/>
      <c r="AC33" s="40">
        <v>6</v>
      </c>
      <c r="AD33" s="40">
        <v>28.492672605396024</v>
      </c>
      <c r="AE33" s="40">
        <v>0.8479867352633157</v>
      </c>
      <c r="AN33" s="40">
        <v>7</v>
      </c>
      <c r="AO33" s="40">
        <v>31.452597179222572</v>
      </c>
      <c r="AP33" s="40">
        <v>1.8474028207774253</v>
      </c>
    </row>
    <row r="34" spans="2:42" ht="12.75">
      <c r="B34" s="26">
        <v>2004</v>
      </c>
      <c r="C34" s="30" t="s">
        <v>105</v>
      </c>
      <c r="D34" s="44">
        <f>'Soybean Annual Balance Sheet'!$AH$8</f>
        <v>75.2</v>
      </c>
      <c r="E34" s="43">
        <f>'Soybean Annual Balance Sheet'!$AH$9</f>
        <v>74</v>
      </c>
      <c r="F34" s="43">
        <f>'Soybean Annual Balance Sheet'!$AH$10</f>
        <v>42.21621621621622</v>
      </c>
      <c r="G34" s="45">
        <f>'Soybean Annual Balance Sheet'!$AH$12</f>
        <v>3124</v>
      </c>
      <c r="H34" s="45">
        <f>'Soybean Annual Balance Sheet'!$AH$13</f>
        <v>112</v>
      </c>
      <c r="I34" s="45">
        <f>'Soybean Annual Balance Sheet'!$AH$14</f>
        <v>6</v>
      </c>
      <c r="J34" s="45">
        <f>'Soybean Annual Balance Sheet'!$AH$15</f>
        <v>3242</v>
      </c>
      <c r="K34" s="45">
        <f>'Soybean Annual Balance Sheet'!$AH$17</f>
        <v>1696</v>
      </c>
      <c r="L34" s="45">
        <f>'Soybean Annual Balance Sheet'!$AH$18</f>
        <v>88</v>
      </c>
      <c r="M34" s="45">
        <f>'Soybean Annual Balance Sheet'!$AH$19</f>
        <v>99</v>
      </c>
      <c r="N34" s="45">
        <f>'Soybean Annual Balance Sheet'!$AH$21</f>
        <v>1883</v>
      </c>
      <c r="O34" s="45">
        <f>'Soybean Annual Balance Sheet'!$AH$23</f>
        <v>1103</v>
      </c>
      <c r="P34" s="45">
        <f>'Soybean Annual Balance Sheet'!$AH$25</f>
        <v>2986</v>
      </c>
      <c r="Q34" s="45">
        <f>'Soybean Annual Balance Sheet'!$AH$27</f>
        <v>256</v>
      </c>
      <c r="U34" s="47">
        <f>'Soybean Annual Balance Sheet'!$AH$32</f>
        <v>0.08573342263898191</v>
      </c>
      <c r="W34" s="35">
        <f>'Soybean Annual Balance Sheet'!$AH$34</f>
        <v>5.74</v>
      </c>
      <c r="Z34" s="37">
        <f t="shared" si="0"/>
        <v>40.4033483325037</v>
      </c>
      <c r="AA34" s="37"/>
      <c r="AC34" s="40">
        <v>7</v>
      </c>
      <c r="AD34" s="40">
        <v>28.968507382087523</v>
      </c>
      <c r="AE34" s="40">
        <v>3.193654780074638</v>
      </c>
      <c r="AN34" s="40">
        <v>8</v>
      </c>
      <c r="AO34" s="40">
        <v>32.089336085311324</v>
      </c>
      <c r="AP34" s="40">
        <v>1.810663914688675</v>
      </c>
    </row>
    <row r="35" spans="2:42" ht="12.75">
      <c r="B35" s="26">
        <v>2005</v>
      </c>
      <c r="C35" s="30" t="s">
        <v>108</v>
      </c>
      <c r="D35" s="44">
        <f>'Soybean Annual Balance Sheet'!$AI$8</f>
        <v>72</v>
      </c>
      <c r="E35" s="43">
        <f>'Soybean Annual Balance Sheet'!$AI$9</f>
        <v>71.3</v>
      </c>
      <c r="F35" s="43">
        <f>'Soybean Annual Balance Sheet'!$AI$10</f>
        <v>42.959326788218796</v>
      </c>
      <c r="G35" s="45">
        <f>'Soybean Annual Balance Sheet'!$AI$12</f>
        <v>3063</v>
      </c>
      <c r="H35" s="45">
        <f>'Soybean Annual Balance Sheet'!$AI$13</f>
        <v>256</v>
      </c>
      <c r="I35" s="45">
        <f>'Soybean Annual Balance Sheet'!$AI$14</f>
        <v>3</v>
      </c>
      <c r="J35" s="45">
        <f>'Soybean Annual Balance Sheet'!$AI$15</f>
        <v>3322</v>
      </c>
      <c r="K35" s="45">
        <f>'Soybean Annual Balance Sheet'!$AI$17</f>
        <v>1739</v>
      </c>
      <c r="L35" s="45">
        <f>'Soybean Annual Balance Sheet'!$AI$18</f>
        <v>93</v>
      </c>
      <c r="M35" s="45">
        <f>'Soybean Annual Balance Sheet'!$AI$19</f>
        <v>94</v>
      </c>
      <c r="N35" s="45">
        <f>'Soybean Annual Balance Sheet'!$AI$21</f>
        <v>1926</v>
      </c>
      <c r="O35" s="45">
        <f>'Soybean Annual Balance Sheet'!$AI$23</f>
        <v>947</v>
      </c>
      <c r="P35" s="45">
        <f>'Soybean Annual Balance Sheet'!$AI$25</f>
        <v>2873</v>
      </c>
      <c r="Q35" s="45">
        <f>'Soybean Annual Balance Sheet'!$AI$27</f>
        <v>449</v>
      </c>
      <c r="U35" s="47">
        <f>'Soybean Annual Balance Sheet'!$AI$32</f>
        <v>0.15628263139575357</v>
      </c>
      <c r="W35" s="35">
        <f>'Soybean Annual Balance Sheet'!$AI$34</f>
        <v>5.66</v>
      </c>
      <c r="Z35" s="37">
        <f t="shared" si="0"/>
        <v>40.858716158754305</v>
      </c>
      <c r="AA35" s="37"/>
      <c r="AC35" s="40">
        <v>8</v>
      </c>
      <c r="AD35" s="40">
        <v>29.444342158779136</v>
      </c>
      <c r="AE35" s="40">
        <v>-2.925168117481199</v>
      </c>
      <c r="AN35" s="40">
        <v>9</v>
      </c>
      <c r="AO35" s="40">
        <v>32.726074991400075</v>
      </c>
      <c r="AP35" s="40">
        <v>-5.7260749914000755</v>
      </c>
    </row>
    <row r="36" spans="2:42" ht="12.75">
      <c r="B36" s="26">
        <v>2006</v>
      </c>
      <c r="C36" s="30" t="s">
        <v>113</v>
      </c>
      <c r="D36" s="44">
        <f>'Soybean Annual Balance Sheet'!$AJ$8</f>
        <v>75.5</v>
      </c>
      <c r="E36" s="43">
        <f>'Soybean Annual Balance Sheet'!$AJ$9</f>
        <v>74.6</v>
      </c>
      <c r="F36" s="43">
        <f>'Soybean Annual Balance Sheet'!$AJ$10</f>
        <v>42.734584450402146</v>
      </c>
      <c r="G36" s="45">
        <f>'Soybean Annual Balance Sheet'!$AJ$12</f>
        <v>3188</v>
      </c>
      <c r="H36" s="45">
        <f>'Soybean Annual Balance Sheet'!$AJ$13</f>
        <v>449</v>
      </c>
      <c r="I36" s="45">
        <f>'Soybean Annual Balance Sheet'!$AJ$14</f>
        <v>9</v>
      </c>
      <c r="J36" s="45">
        <f>'Soybean Annual Balance Sheet'!$AJ$15</f>
        <v>3646</v>
      </c>
      <c r="K36" s="45">
        <f>'Soybean Annual Balance Sheet'!$AJ$17</f>
        <v>1806</v>
      </c>
      <c r="L36" s="45">
        <f>'Soybean Annual Balance Sheet'!$AJ$18</f>
        <v>78</v>
      </c>
      <c r="M36" s="45">
        <f>'Soybean Annual Balance Sheet'!$AJ$19</f>
        <v>71</v>
      </c>
      <c r="N36" s="45">
        <f>'Soybean Annual Balance Sheet'!$AJ$21</f>
        <v>1955</v>
      </c>
      <c r="O36" s="45">
        <f>'Soybean Annual Balance Sheet'!$AJ$23</f>
        <v>1118</v>
      </c>
      <c r="P36" s="45">
        <f>'Soybean Annual Balance Sheet'!$AJ$25</f>
        <v>3073</v>
      </c>
      <c r="Q36" s="45">
        <f>'Soybean Annual Balance Sheet'!$AJ$27</f>
        <v>573</v>
      </c>
      <c r="U36" s="47">
        <f>'Soybean Annual Balance Sheet'!$AJ$32</f>
        <v>0.1864627399934917</v>
      </c>
      <c r="W36" s="35">
        <f>'Soybean Annual Balance Sheet'!$AJ$34</f>
        <v>6.43</v>
      </c>
      <c r="Z36" s="37">
        <f t="shared" si="0"/>
        <v>41.31408398500491</v>
      </c>
      <c r="AA36" s="37"/>
      <c r="AC36" s="40">
        <v>9</v>
      </c>
      <c r="AD36" s="40">
        <v>29.920176935470636</v>
      </c>
      <c r="AE36" s="40">
        <v>0.12514028507316866</v>
      </c>
      <c r="AN36" s="40">
        <v>10</v>
      </c>
      <c r="AO36" s="40">
        <v>33.36281389748882</v>
      </c>
      <c r="AP36" s="40">
        <v>-1.062813897488823</v>
      </c>
    </row>
    <row r="37" spans="2:42" ht="12.75">
      <c r="B37" s="26">
        <v>2007</v>
      </c>
      <c r="C37" s="30" t="s">
        <v>115</v>
      </c>
      <c r="D37" s="44">
        <f>'Soybean Annual Balance Sheet'!$AK$8</f>
        <v>64.7</v>
      </c>
      <c r="E37" s="43">
        <f>'Soybean Annual Balance Sheet'!$AK$9</f>
        <v>64.12</v>
      </c>
      <c r="F37" s="43">
        <f>'Soybean Annual Balance Sheet'!$AK$10</f>
        <v>41.73</v>
      </c>
      <c r="G37" s="45">
        <f>'Soybean Annual Balance Sheet'!$AK$12</f>
        <v>2675.7276</v>
      </c>
      <c r="H37" s="45">
        <f>'Soybean Annual Balance Sheet'!$AK$13</f>
        <v>574</v>
      </c>
      <c r="I37" s="45">
        <f>'Soybean Annual Balance Sheet'!$AK$14</f>
        <v>10</v>
      </c>
      <c r="J37" s="45">
        <f>'Soybean Annual Balance Sheet'!$AK$15</f>
        <v>3259.7276</v>
      </c>
      <c r="K37" s="45">
        <f>'Soybean Annual Balance Sheet'!$AK$17</f>
        <v>1801</v>
      </c>
      <c r="L37" s="45">
        <f>'Soybean Annual Balance Sheet'!$AK$18</f>
        <v>95</v>
      </c>
      <c r="M37" s="45">
        <f>'Soybean Annual Balance Sheet'!$AK$19</f>
        <v>0</v>
      </c>
      <c r="N37" s="45">
        <f>'Soybean Annual Balance Sheet'!$AK$21</f>
        <v>1896</v>
      </c>
      <c r="O37" s="45">
        <f>'Soybean Annual Balance Sheet'!$AK$23</f>
        <v>1160</v>
      </c>
      <c r="P37" s="45">
        <f>'Soybean Annual Balance Sheet'!$AK$25</f>
        <v>3056</v>
      </c>
      <c r="Q37" s="45">
        <f>'Soybean Annual Balance Sheet'!$AK$27</f>
        <v>205</v>
      </c>
      <c r="U37" s="47">
        <f>'Soybean Annual Balance Sheet'!$AK$32</f>
        <v>0.06708115183246073</v>
      </c>
      <c r="W37" s="35">
        <f>'Soybean Annual Balance Sheet'!$AK$34</f>
        <v>10.15</v>
      </c>
      <c r="Z37" s="37">
        <f t="shared" si="0"/>
        <v>41.769451811255635</v>
      </c>
      <c r="AA37" s="37"/>
      <c r="AC37" s="40">
        <v>10</v>
      </c>
      <c r="AD37" s="40">
        <v>30.39601171216225</v>
      </c>
      <c r="AE37" s="40">
        <v>1.1601842532556148</v>
      </c>
      <c r="AN37" s="40">
        <v>11</v>
      </c>
      <c r="AO37" s="40">
        <v>33.99955280357757</v>
      </c>
      <c r="AP37" s="40">
        <v>0.10044719642242939</v>
      </c>
    </row>
    <row r="38" spans="2:42" ht="12.75">
      <c r="B38" s="66">
        <v>2008</v>
      </c>
      <c r="C38" s="67" t="s">
        <v>117</v>
      </c>
      <c r="D38" s="49">
        <f>'Soybean Annual Balance Sheet'!$AL$8</f>
        <v>75.7</v>
      </c>
      <c r="E38" s="49">
        <f>'Soybean Annual Balance Sheet'!$AL$9</f>
        <v>74.7</v>
      </c>
      <c r="F38" s="50">
        <f>'Soybean Annual Balance Sheet'!$AL$10</f>
        <v>39.71887550200803</v>
      </c>
      <c r="G38" s="51">
        <f>'Soybean Annual Balance Sheet'!$AL$12</f>
        <v>2967</v>
      </c>
      <c r="H38" s="51">
        <f>'Soybean Annual Balance Sheet'!$AL$13</f>
        <v>205</v>
      </c>
      <c r="I38" s="51">
        <f>'Soybean Annual Balance Sheet'!$AL$14</f>
        <v>13</v>
      </c>
      <c r="J38" s="51">
        <f>'Soybean Annual Balance Sheet'!$AL$15</f>
        <v>3185</v>
      </c>
      <c r="K38" s="51">
        <f>'Soybean Annual Balance Sheet'!$AL$17</f>
        <v>1662</v>
      </c>
      <c r="L38" s="51">
        <f>'Soybean Annual Balance Sheet'!$AL$18</f>
        <v>90</v>
      </c>
      <c r="M38" s="51">
        <f>'Soybean Annual Balance Sheet'!$AL$19</f>
        <v>12</v>
      </c>
      <c r="N38" s="51">
        <f>'Soybean Annual Balance Sheet'!$AL$21</f>
        <v>1764</v>
      </c>
      <c r="O38" s="51">
        <f>'Soybean Annual Balance Sheet'!$AL$23</f>
        <v>1283</v>
      </c>
      <c r="P38" s="51">
        <f>'Soybean Annual Balance Sheet'!$AL$25</f>
        <v>3047</v>
      </c>
      <c r="Q38" s="51">
        <f>'Soybean Annual Balance Sheet'!$AL$27</f>
        <v>138</v>
      </c>
      <c r="R38" s="17"/>
      <c r="S38" s="17"/>
      <c r="T38" s="52"/>
      <c r="U38" s="53">
        <f>'Soybean Annual Balance Sheet'!$AL$32</f>
        <v>0.04529044962257959</v>
      </c>
      <c r="V38" s="17"/>
      <c r="W38" s="54">
        <f>'Soybean Annual Balance Sheet'!$AL$34</f>
        <v>9.97</v>
      </c>
      <c r="X38" s="17"/>
      <c r="Y38" s="17"/>
      <c r="Z38" s="55">
        <f t="shared" si="0"/>
        <v>42.22481963750624</v>
      </c>
      <c r="AA38" s="37"/>
      <c r="AC38" s="40">
        <v>11</v>
      </c>
      <c r="AD38" s="40">
        <v>30.87184648885375</v>
      </c>
      <c r="AE38" s="40">
        <v>-4.69584648885375</v>
      </c>
      <c r="AN38" s="40">
        <v>12</v>
      </c>
      <c r="AO38" s="40">
        <v>34.636291709666324</v>
      </c>
      <c r="AP38" s="40">
        <v>-0.436291709666321</v>
      </c>
    </row>
    <row r="39" spans="2:42" ht="12.75">
      <c r="B39" s="66">
        <v>2009</v>
      </c>
      <c r="C39" s="67" t="s">
        <v>123</v>
      </c>
      <c r="D39" s="49">
        <f>'Soybean Annual Balance Sheet'!$AM$8</f>
        <v>77.5</v>
      </c>
      <c r="E39" s="49">
        <f>'Soybean Annual Balance Sheet'!$AM$9</f>
        <v>76.4</v>
      </c>
      <c r="F39" s="50">
        <f>'Soybean Annual Balance Sheet'!$AM$10</f>
        <v>43.96</v>
      </c>
      <c r="G39" s="51">
        <f>'Soybean Annual Balance Sheet'!$AM$12</f>
        <v>3358.5440000000003</v>
      </c>
      <c r="H39" s="51">
        <f>'Soybean Annual Balance Sheet'!$AM$13</f>
        <v>138</v>
      </c>
      <c r="I39" s="51">
        <f>'Soybean Annual Balance Sheet'!$AM$14</f>
        <v>15</v>
      </c>
      <c r="J39" s="51">
        <f>'Soybean Annual Balance Sheet'!$AM$15</f>
        <v>3511.5440000000003</v>
      </c>
      <c r="K39" s="51">
        <f>'Soybean Annual Balance Sheet'!$AM$17</f>
        <v>1752</v>
      </c>
      <c r="L39" s="51">
        <f>'Soybean Annual Balance Sheet'!$AM$18</f>
        <v>90</v>
      </c>
      <c r="M39" s="51">
        <f>'Soybean Annual Balance Sheet'!$AM$19</f>
        <v>20</v>
      </c>
      <c r="N39" s="51">
        <f>'Soybean Annual Balance Sheet'!$AM$21</f>
        <v>1862</v>
      </c>
      <c r="O39" s="51">
        <f>'Soybean Annual Balance Sheet'!$AM$23</f>
        <v>1499</v>
      </c>
      <c r="P39" s="51">
        <f>'Soybean Annual Balance Sheet'!$AM$25</f>
        <v>3361</v>
      </c>
      <c r="Q39" s="51">
        <f>'Soybean Annual Balance Sheet'!$AM$27</f>
        <v>150.54400000000032</v>
      </c>
      <c r="R39" s="17"/>
      <c r="S39" s="17"/>
      <c r="T39" s="52"/>
      <c r="U39" s="53">
        <f>'Soybean Annual Balance Sheet'!$AM$32</f>
        <v>0.04479143112169007</v>
      </c>
      <c r="V39" s="17"/>
      <c r="W39" s="54">
        <f>'Soybean Annual Balance Sheet'!$AM$34</f>
        <v>9.59</v>
      </c>
      <c r="X39" s="17"/>
      <c r="Y39" s="17"/>
      <c r="Z39" s="55">
        <f aca="true" t="shared" si="3" ref="Z39:Z44">$AD$140+($AD$141*B39)</f>
        <v>42.68018746375685</v>
      </c>
      <c r="AC39" s="40">
        <v>12</v>
      </c>
      <c r="AD39" s="40">
        <v>31.34768126554536</v>
      </c>
      <c r="AE39" s="40">
        <v>-3.1933696165287166</v>
      </c>
      <c r="AN39" s="40">
        <v>13</v>
      </c>
      <c r="AO39" s="40">
        <v>35.273030615755076</v>
      </c>
      <c r="AP39" s="40">
        <v>2.3269693842449257</v>
      </c>
    </row>
    <row r="40" spans="2:42" ht="12.75">
      <c r="B40" s="66">
        <v>2010</v>
      </c>
      <c r="C40" s="67">
        <v>10</v>
      </c>
      <c r="D40" s="49">
        <f>'Soybean Annual Balance Sheet'!$AN$8</f>
        <v>77.4</v>
      </c>
      <c r="E40" s="49">
        <f>'Soybean Annual Balance Sheet'!$AN$9</f>
        <v>76.6</v>
      </c>
      <c r="F40" s="50">
        <f>'Soybean Annual Balance Sheet'!$AN$10</f>
        <v>43.45953002610966</v>
      </c>
      <c r="G40" s="51">
        <f>'Soybean Annual Balance Sheet'!$AN$12</f>
        <v>3329</v>
      </c>
      <c r="H40" s="51">
        <f>'Soybean Annual Balance Sheet'!$AN$13</f>
        <v>150.54400000000032</v>
      </c>
      <c r="I40" s="51">
        <f>'Soybean Annual Balance Sheet'!$AN$14</f>
        <v>14</v>
      </c>
      <c r="J40" s="51">
        <f>'Soybean Annual Balance Sheet'!$AN$15</f>
        <v>3493.5440000000003</v>
      </c>
      <c r="K40" s="51">
        <f>'Soybean Annual Balance Sheet'!$AN$17</f>
        <v>1648</v>
      </c>
      <c r="L40" s="51">
        <f>'Soybean Annual Balance Sheet'!$AN$18</f>
        <v>87</v>
      </c>
      <c r="M40" s="51">
        <f>'Soybean Annual Balance Sheet'!$AN$19</f>
        <v>43</v>
      </c>
      <c r="N40" s="51">
        <f>'Soybean Annual Balance Sheet'!$AN$21</f>
        <v>1778</v>
      </c>
      <c r="O40" s="51">
        <f>'Soybean Annual Balance Sheet'!$AN$23</f>
        <v>1501</v>
      </c>
      <c r="P40" s="51">
        <f>'Soybean Annual Balance Sheet'!$AN$25</f>
        <v>3279</v>
      </c>
      <c r="Q40" s="51">
        <f>'Soybean Annual Balance Sheet'!$AN$27</f>
        <v>214.54400000000032</v>
      </c>
      <c r="R40" s="17"/>
      <c r="S40" s="17"/>
      <c r="T40" s="52"/>
      <c r="U40" s="53">
        <f>'Soybean Annual Balance Sheet'!$AN$32</f>
        <v>0.06542970417810318</v>
      </c>
      <c r="V40" s="17"/>
      <c r="W40" s="54">
        <f>'Soybean Annual Balance Sheet'!$AN$34</f>
        <v>11.3</v>
      </c>
      <c r="X40" s="17"/>
      <c r="Y40" s="17"/>
      <c r="Z40" s="55">
        <f t="shared" si="3"/>
        <v>43.135555290007574</v>
      </c>
      <c r="AC40" s="40">
        <v>13</v>
      </c>
      <c r="AD40" s="40">
        <v>31.82351604223686</v>
      </c>
      <c r="AE40" s="40">
        <v>2.251159282438465</v>
      </c>
      <c r="AN40" s="40">
        <v>14</v>
      </c>
      <c r="AO40" s="40">
        <v>35.90976952184382</v>
      </c>
      <c r="AP40" s="40">
        <v>-3.309769521843819</v>
      </c>
    </row>
    <row r="41" spans="2:42" ht="12.75">
      <c r="B41" s="66">
        <v>2011</v>
      </c>
      <c r="C41" s="67">
        <v>11</v>
      </c>
      <c r="D41" s="49">
        <f>'Soybean Annual Balance Sheet'!$AO$8</f>
        <v>75</v>
      </c>
      <c r="E41" s="49">
        <f>'Soybean Annual Balance Sheet'!$AO$9</f>
        <v>73.82</v>
      </c>
      <c r="F41" s="50">
        <f>'Soybean Annual Balance Sheet'!$AO$10</f>
        <v>41.92</v>
      </c>
      <c r="G41" s="51">
        <f>'Soybean Annual Balance Sheet'!$AO$12</f>
        <v>3094.5344</v>
      </c>
      <c r="H41" s="51">
        <f>'Soybean Annual Balance Sheet'!$AO$13</f>
        <v>214.54400000000032</v>
      </c>
      <c r="I41" s="51">
        <f>'Soybean Annual Balance Sheet'!$AO$14</f>
        <v>16</v>
      </c>
      <c r="J41" s="51">
        <f>'Soybean Annual Balance Sheet'!$AO$15</f>
        <v>3325.0784000000003</v>
      </c>
      <c r="K41" s="51">
        <f>'Soybean Annual Balance Sheet'!$AO$17</f>
        <v>1703</v>
      </c>
      <c r="L41" s="51">
        <f>'Soybean Annual Balance Sheet'!$AO$18</f>
        <v>90</v>
      </c>
      <c r="M41" s="51">
        <f>'Soybean Annual Balance Sheet'!$AO$19</f>
        <v>-2</v>
      </c>
      <c r="N41" s="51">
        <f>'Soybean Annual Balance Sheet'!$AO$21</f>
        <v>1791</v>
      </c>
      <c r="O41" s="51">
        <f>'Soybean Annual Balance Sheet'!$AO$23</f>
        <v>1365</v>
      </c>
      <c r="P41" s="51">
        <f>'Soybean Annual Balance Sheet'!$AO$25</f>
        <v>3156</v>
      </c>
      <c r="Q41" s="51">
        <f>'Soybean Annual Balance Sheet'!$AO$27</f>
        <v>169.07840000000033</v>
      </c>
      <c r="R41" s="17"/>
      <c r="S41" s="17"/>
      <c r="T41" s="52"/>
      <c r="U41" s="53">
        <f>'Soybean Annual Balance Sheet'!$AO$32</f>
        <v>0.053573637515842945</v>
      </c>
      <c r="V41" s="17"/>
      <c r="W41" s="54">
        <f>'Soybean Annual Balance Sheet'!$AO$34</f>
        <v>12.5</v>
      </c>
      <c r="X41" s="17"/>
      <c r="Y41" s="17"/>
      <c r="Z41" s="55">
        <f t="shared" si="3"/>
        <v>43.59092311625818</v>
      </c>
      <c r="AC41" s="40">
        <v>14</v>
      </c>
      <c r="AD41" s="40">
        <v>32.299350818928474</v>
      </c>
      <c r="AE41" s="40">
        <v>1.0282649615175004</v>
      </c>
      <c r="AN41" s="40">
        <v>15</v>
      </c>
      <c r="AO41" s="40">
        <v>36.54650842793257</v>
      </c>
      <c r="AP41" s="40">
        <v>4.853491572067426</v>
      </c>
    </row>
    <row r="42" spans="2:42" ht="12.75">
      <c r="B42" s="66">
        <v>2012</v>
      </c>
      <c r="C42" s="67">
        <v>12</v>
      </c>
      <c r="D42" s="49">
        <f>'Soybean Annual Balance Sheet'!$AP$8</f>
        <v>77.2</v>
      </c>
      <c r="E42" s="49">
        <f>'Soybean Annual Balance Sheet'!$AP$9</f>
        <v>76.06</v>
      </c>
      <c r="F42" s="50">
        <f>'Soybean Annual Balance Sheet'!$AP$10</f>
        <v>40</v>
      </c>
      <c r="G42" s="51">
        <f>'Soybean Annual Balance Sheet'!$AP$12</f>
        <v>3042.4</v>
      </c>
      <c r="H42" s="51">
        <f>'Soybean Annual Balance Sheet'!$AP$13</f>
        <v>169.07840000000033</v>
      </c>
      <c r="I42" s="51">
        <f>'Soybean Annual Balance Sheet'!$AP$14</f>
        <v>41</v>
      </c>
      <c r="J42" s="51">
        <f>'Soybean Annual Balance Sheet'!$AP$15</f>
        <v>3252.4784000000004</v>
      </c>
      <c r="K42" s="51">
        <f>'Soybean Annual Balance Sheet'!$AP$17</f>
        <v>1689</v>
      </c>
      <c r="L42" s="51">
        <f>'Soybean Annual Balance Sheet'!$AP$18</f>
        <v>89</v>
      </c>
      <c r="M42" s="51">
        <f>'Soybean Annual Balance Sheet'!$AP$19</f>
        <v>16</v>
      </c>
      <c r="N42" s="51">
        <f>'Soybean Annual Balance Sheet'!$AP$21</f>
        <v>1794</v>
      </c>
      <c r="O42" s="51">
        <f>'Soybean Annual Balance Sheet'!$AP$23</f>
        <v>1317</v>
      </c>
      <c r="P42" s="51">
        <f>'Soybean Annual Balance Sheet'!$AP$25</f>
        <v>3111</v>
      </c>
      <c r="Q42" s="51">
        <f>'Soybean Annual Balance Sheet'!$AP$27</f>
        <v>141</v>
      </c>
      <c r="R42" s="17"/>
      <c r="S42" s="17"/>
      <c r="T42" s="52"/>
      <c r="U42" s="53">
        <f>'Soybean Annual Balance Sheet'!$AP$32</f>
        <v>0.04532304725168756</v>
      </c>
      <c r="V42" s="17"/>
      <c r="W42" s="54">
        <f>'Soybean Annual Balance Sheet'!$AP$34</f>
        <v>14.4</v>
      </c>
      <c r="X42" s="17"/>
      <c r="Y42" s="17"/>
      <c r="Z42" s="55">
        <f t="shared" si="3"/>
        <v>44.046290942508904</v>
      </c>
      <c r="AC42" s="40">
        <v>15</v>
      </c>
      <c r="AD42" s="40">
        <v>32.77518559562009</v>
      </c>
      <c r="AE42" s="40">
        <v>4.351251185989106</v>
      </c>
      <c r="AN42" s="40">
        <v>16</v>
      </c>
      <c r="AO42" s="40">
        <v>37.183247334021324</v>
      </c>
      <c r="AP42" s="40">
        <v>-1.883247334021327</v>
      </c>
    </row>
    <row r="43" spans="2:42" ht="12.75">
      <c r="B43" s="66">
        <v>2013</v>
      </c>
      <c r="C43" s="67">
        <v>13</v>
      </c>
      <c r="D43" s="49">
        <f>'Soybean Annual Balance Sheet'!$AQ$8</f>
        <v>76.8</v>
      </c>
      <c r="E43" s="49">
        <f>'Soybean Annual Balance Sheet'!$AQ$9</f>
        <v>76.31</v>
      </c>
      <c r="F43" s="50">
        <f>'Soybean Annual Balance Sheet'!$AQ$10</f>
        <v>44</v>
      </c>
      <c r="G43" s="51">
        <f>'Soybean Annual Balance Sheet'!$AQ$12</f>
        <v>3357.6400000000003</v>
      </c>
      <c r="H43" s="51">
        <f>'Soybean Annual Balance Sheet'!$AQ$13</f>
        <v>141</v>
      </c>
      <c r="I43" s="51">
        <f>'Soybean Annual Balance Sheet'!$AQ$14</f>
        <v>72</v>
      </c>
      <c r="J43" s="51">
        <f>'Soybean Annual Balance Sheet'!$AQ$15</f>
        <v>3570.6400000000003</v>
      </c>
      <c r="K43" s="51">
        <f>'Soybean Annual Balance Sheet'!$AQ$17</f>
        <v>1734</v>
      </c>
      <c r="L43" s="51">
        <f>'Soybean Annual Balance Sheet'!$AQ$18</f>
        <v>97</v>
      </c>
      <c r="M43" s="51">
        <f>'Soybean Annual Balance Sheet'!$AQ$19</f>
        <v>10</v>
      </c>
      <c r="N43" s="51">
        <f>'Soybean Annual Balance Sheet'!$AQ$21</f>
        <v>1841</v>
      </c>
      <c r="O43" s="51">
        <f>'Soybean Annual Balance Sheet'!$AQ$23</f>
        <v>1638</v>
      </c>
      <c r="P43" s="51">
        <f>'Soybean Annual Balance Sheet'!$AQ$25</f>
        <v>3479</v>
      </c>
      <c r="Q43" s="51">
        <f>'Soybean Annual Balance Sheet'!$AQ$27</f>
        <v>91.64000000000033</v>
      </c>
      <c r="R43" s="17"/>
      <c r="S43" s="17"/>
      <c r="T43" s="52"/>
      <c r="U43" s="53">
        <f>'Soybean Annual Balance Sheet'!$AQ$32</f>
        <v>0.026340902558206477</v>
      </c>
      <c r="V43" s="17"/>
      <c r="W43" s="54">
        <f>'Soybean Annual Balance Sheet'!$AQ$34</f>
        <v>13</v>
      </c>
      <c r="X43" s="17"/>
      <c r="Y43" s="17"/>
      <c r="Z43" s="55">
        <f t="shared" si="3"/>
        <v>44.50165876875951</v>
      </c>
      <c r="AC43" s="40">
        <v>16</v>
      </c>
      <c r="AD43" s="40">
        <v>33.25102037231159</v>
      </c>
      <c r="AE43" s="40">
        <v>-6.1706007918920065</v>
      </c>
      <c r="AN43" s="40">
        <v>17</v>
      </c>
      <c r="AO43" s="40">
        <v>37.81998624011007</v>
      </c>
      <c r="AP43" s="40">
        <v>-0.2199862401100674</v>
      </c>
    </row>
    <row r="44" spans="2:42" ht="13.5" thickBot="1">
      <c r="B44" s="66">
        <v>2014</v>
      </c>
      <c r="C44" s="67">
        <v>14</v>
      </c>
      <c r="D44" s="49">
        <f>'Soybean Annual Balance Sheet'!$AR$8</f>
        <v>83.3</v>
      </c>
      <c r="E44" s="49">
        <f>'Soybean Annual Balance Sheet'!$AR$9</f>
        <v>82.63</v>
      </c>
      <c r="F44" s="50">
        <f>'Soybean Annual Balance Sheet'!$AR$10</f>
        <v>47.53</v>
      </c>
      <c r="G44" s="51">
        <f>'Soybean Annual Balance Sheet'!$AR$12</f>
        <v>3927.4039</v>
      </c>
      <c r="H44" s="51">
        <f>'Soybean Annual Balance Sheet'!$AR$13</f>
        <v>91.64000000000033</v>
      </c>
      <c r="I44" s="51">
        <f>'Soybean Annual Balance Sheet'!$AR$14</f>
        <v>33</v>
      </c>
      <c r="J44" s="51">
        <f>'Soybean Annual Balance Sheet'!$AR$15</f>
        <v>4052.0439</v>
      </c>
      <c r="K44" s="51">
        <f>'Soybean Annual Balance Sheet'!$AR$17</f>
        <v>1873</v>
      </c>
      <c r="L44" s="51">
        <f>'Soybean Annual Balance Sheet'!$AR$18</f>
        <v>96</v>
      </c>
      <c r="M44" s="51">
        <f>'Soybean Annual Balance Sheet'!$AR$19</f>
        <v>49</v>
      </c>
      <c r="N44" s="51">
        <f>'Soybean Annual Balance Sheet'!$AR$21</f>
        <v>2018</v>
      </c>
      <c r="O44" s="51">
        <f>'Soybean Annual Balance Sheet'!$AR$23</f>
        <v>1843</v>
      </c>
      <c r="P44" s="51">
        <f>'Soybean Annual Balance Sheet'!$AR$25</f>
        <v>3861</v>
      </c>
      <c r="Q44" s="51">
        <f>'Soybean Annual Balance Sheet'!$AR$27</f>
        <v>191.04390000000012</v>
      </c>
      <c r="R44" s="17"/>
      <c r="S44" s="17"/>
      <c r="T44" s="52"/>
      <c r="U44" s="53">
        <f>'Soybean Annual Balance Sheet'!$AR$32</f>
        <v>0.04948041958041961</v>
      </c>
      <c r="V44" s="17"/>
      <c r="W44" s="54">
        <f>'Soybean Annual Balance Sheet'!$AR$34</f>
        <v>10.1</v>
      </c>
      <c r="X44" s="17"/>
      <c r="Y44" s="17"/>
      <c r="Z44" s="55">
        <f t="shared" si="3"/>
        <v>44.95702659501012</v>
      </c>
      <c r="AC44" s="40">
        <v>17</v>
      </c>
      <c r="AD44" s="40">
        <v>33.7268551490032</v>
      </c>
      <c r="AE44" s="40">
        <v>-1.3907206952216882</v>
      </c>
      <c r="AN44" s="41">
        <v>18</v>
      </c>
      <c r="AO44" s="41">
        <v>38.45672514619882</v>
      </c>
      <c r="AP44" s="41">
        <v>0.5432748538011793</v>
      </c>
    </row>
    <row r="45" spans="2:31" ht="12.75">
      <c r="B45" s="66">
        <v>2015</v>
      </c>
      <c r="C45" s="67">
        <v>15</v>
      </c>
      <c r="D45" s="49">
        <f>'Soybean Annual Balance Sheet'!$AS$8</f>
        <v>82.7</v>
      </c>
      <c r="E45" s="49">
        <f>'Soybean Annual Balance Sheet'!$AS$9</f>
        <v>81.7</v>
      </c>
      <c r="F45" s="50">
        <f>'Soybean Annual Balance Sheet'!$AS$10</f>
        <v>48</v>
      </c>
      <c r="G45" s="51">
        <f>'Soybean Annual Balance Sheet'!$AS$12</f>
        <v>3926</v>
      </c>
      <c r="H45" s="51">
        <f>'Soybean Annual Balance Sheet'!$AS$13</f>
        <v>191.04390000000012</v>
      </c>
      <c r="I45" s="51">
        <f>'Soybean Annual Balance Sheet'!$AS$14</f>
        <v>24</v>
      </c>
      <c r="J45" s="51">
        <f>'Soybean Annual Balance Sheet'!$AS$15</f>
        <v>4140</v>
      </c>
      <c r="K45" s="51">
        <f>'Soybean Annual Balance Sheet'!$AS$17</f>
        <v>1886</v>
      </c>
      <c r="L45" s="51">
        <f>'Soybean Annual Balance Sheet'!$AS$18</f>
        <v>97</v>
      </c>
      <c r="M45" s="51">
        <f>'Soybean Annual Balance Sheet'!$AS$19</f>
        <v>18</v>
      </c>
      <c r="N45" s="51">
        <f>'Soybean Annual Balance Sheet'!$AS$21</f>
        <v>2001</v>
      </c>
      <c r="O45" s="51">
        <f>'Soybean Annual Balance Sheet'!$AS$23</f>
        <v>1942</v>
      </c>
      <c r="P45" s="51">
        <f>'Soybean Annual Balance Sheet'!$AS$25</f>
        <v>3944</v>
      </c>
      <c r="Q45" s="51">
        <f>'Soybean Annual Balance Sheet'!$AS$27</f>
        <v>197</v>
      </c>
      <c r="R45" s="17"/>
      <c r="S45" s="17"/>
      <c r="T45" s="52"/>
      <c r="U45" s="53">
        <f>'Soybean Annual Balance Sheet'!$AS$32</f>
        <v>0.04994929006085193</v>
      </c>
      <c r="V45" s="17"/>
      <c r="W45" s="54">
        <f>'Soybean Annual Balance Sheet'!$AS$34</f>
        <v>8.95</v>
      </c>
      <c r="X45" s="17"/>
      <c r="Y45" s="17"/>
      <c r="Z45" s="55">
        <f>$AD$140+($AD$141*B45)</f>
        <v>45.41239442126084</v>
      </c>
      <c r="AC45" s="40">
        <v>18</v>
      </c>
      <c r="AD45" s="40">
        <v>34.2026899256947</v>
      </c>
      <c r="AE45" s="40">
        <v>-0.11419435047346127</v>
      </c>
    </row>
    <row r="46" spans="2:31" ht="12.75">
      <c r="B46" s="66">
        <v>2016</v>
      </c>
      <c r="C46" s="67">
        <v>16</v>
      </c>
      <c r="D46" s="49">
        <f>'Soybean Annual Balance Sheet'!$AT$8</f>
        <v>83.4</v>
      </c>
      <c r="E46" s="49">
        <f>'Soybean Annual Balance Sheet'!$AT$9</f>
        <v>82.67</v>
      </c>
      <c r="F46" s="50">
        <f>'Soybean Annual Balance Sheet'!$AT$10</f>
        <v>52</v>
      </c>
      <c r="G46" s="51">
        <f>'Soybean Annual Balance Sheet'!$AT$12</f>
        <v>4296</v>
      </c>
      <c r="H46" s="51">
        <f>'Soybean Annual Balance Sheet'!$AT$13</f>
        <v>197</v>
      </c>
      <c r="I46" s="51">
        <f>'Soybean Annual Balance Sheet'!$AT$14</f>
        <v>22</v>
      </c>
      <c r="J46" s="51">
        <f>'Soybean Annual Balance Sheet'!$AT$15</f>
        <v>4515</v>
      </c>
      <c r="K46" s="51">
        <f>'Soybean Annual Balance Sheet'!$AT$17</f>
        <v>1901</v>
      </c>
      <c r="L46" s="51">
        <f>'Soybean Annual Balance Sheet'!$AT$18</f>
        <v>105</v>
      </c>
      <c r="M46" s="51">
        <f>'Soybean Annual Balance Sheet'!$AT$19</f>
        <v>41</v>
      </c>
      <c r="N46" s="51">
        <f>'Soybean Annual Balance Sheet'!$AT$21</f>
        <v>2047</v>
      </c>
      <c r="O46" s="51">
        <f>'Soybean Annual Balance Sheet'!$AT$23</f>
        <v>2166</v>
      </c>
      <c r="P46" s="51">
        <f>'Soybean Annual Balance Sheet'!$AT$25</f>
        <v>4214</v>
      </c>
      <c r="Q46" s="51">
        <f>'Soybean Annual Balance Sheet'!$AT$27</f>
        <v>302</v>
      </c>
      <c r="R46" s="17"/>
      <c r="S46" s="17"/>
      <c r="T46" s="52"/>
      <c r="U46" s="53">
        <f>'Soybean Annual Balance Sheet'!$AT$32</f>
        <v>0.07166587565258661</v>
      </c>
      <c r="V46" s="17"/>
      <c r="W46" s="54">
        <f>'Soybean Annual Balance Sheet'!$AT$34</f>
        <v>9.47</v>
      </c>
      <c r="X46" s="17"/>
      <c r="Y46" s="17"/>
      <c r="Z46" s="55">
        <f>$AD$140+($AD$141*B46)</f>
        <v>45.86776224751145</v>
      </c>
      <c r="AC46" s="40">
        <v>19</v>
      </c>
      <c r="AD46" s="40">
        <v>34.67852470238631</v>
      </c>
      <c r="AE46" s="40">
        <v>-0.41990401273113775</v>
      </c>
    </row>
    <row r="47" spans="2:31" ht="12.75">
      <c r="B47" s="66">
        <v>2017</v>
      </c>
      <c r="C47" s="67">
        <v>17</v>
      </c>
      <c r="D47" s="49">
        <f>'Soybean Annual Balance Sheet'!$AU$8</f>
        <v>90.1</v>
      </c>
      <c r="E47" s="49">
        <f>'Soybean Annual Balance Sheet'!$AU$9</f>
        <v>89.5</v>
      </c>
      <c r="F47" s="50">
        <f>'Soybean Annual Balance Sheet'!$AU$10</f>
        <v>49.1</v>
      </c>
      <c r="G47" s="51">
        <f>'Soybean Annual Balance Sheet'!$AU$12</f>
        <v>4392</v>
      </c>
      <c r="H47" s="51">
        <f>'Soybean Annual Balance Sheet'!$AU$13</f>
        <v>302</v>
      </c>
      <c r="I47" s="51">
        <f>'Soybean Annual Balance Sheet'!$AU$14</f>
        <v>22</v>
      </c>
      <c r="J47" s="51">
        <f>'Soybean Annual Balance Sheet'!$AU$15</f>
        <v>4715</v>
      </c>
      <c r="K47" s="51">
        <f>'Soybean Annual Balance Sheet'!$AU$17</f>
        <v>2040</v>
      </c>
      <c r="L47" s="51">
        <f>'Soybean Annual Balance Sheet'!$AU$18</f>
        <v>104</v>
      </c>
      <c r="M47" s="51">
        <f>'Soybean Annual Balance Sheet'!$AU$19</f>
        <v>32</v>
      </c>
      <c r="N47" s="51">
        <f>'Soybean Annual Balance Sheet'!$AU$21</f>
        <v>2176</v>
      </c>
      <c r="O47" s="51">
        <f>'Soybean Annual Balance Sheet'!$AU$23</f>
        <v>2110</v>
      </c>
      <c r="P47" s="51">
        <f>'Soybean Annual Balance Sheet'!$AU$25</f>
        <v>4286</v>
      </c>
      <c r="Q47" s="51">
        <f>'Soybean Annual Balance Sheet'!$AU$27</f>
        <v>430</v>
      </c>
      <c r="R47" s="17"/>
      <c r="S47" s="17"/>
      <c r="T47" s="52"/>
      <c r="U47" s="53">
        <f>'Soybean Annual Balance Sheet'!$AU$32</f>
        <v>0.10032664489034064</v>
      </c>
      <c r="V47" s="17"/>
      <c r="W47" s="54">
        <f>'Soybean Annual Balance Sheet'!$AU$34</f>
        <v>9.35</v>
      </c>
      <c r="X47" s="17"/>
      <c r="Y47" s="17"/>
      <c r="Z47" s="55">
        <f>$AD$140+($AD$141*B47)</f>
        <v>46.32313007376206</v>
      </c>
      <c r="AC47" s="40">
        <v>20</v>
      </c>
      <c r="AD47" s="40">
        <v>35.15435947907781</v>
      </c>
      <c r="AE47" s="40">
        <v>2.4592616635732583</v>
      </c>
    </row>
    <row r="48" spans="2:31" ht="12.75">
      <c r="B48" s="68">
        <v>2018</v>
      </c>
      <c r="C48" s="69">
        <v>18</v>
      </c>
      <c r="D48" s="57">
        <f>'Soybean Annual Balance Sheet'!$AV$8</f>
        <v>89.6</v>
      </c>
      <c r="E48" s="57">
        <f>'Soybean Annual Balance Sheet'!$AV$9</f>
        <v>88.9</v>
      </c>
      <c r="F48" s="58">
        <f>'Soybean Annual Balance Sheet'!$AV$10</f>
        <v>51.6</v>
      </c>
      <c r="G48" s="59">
        <f>'Soybean Annual Balance Sheet'!$AV$12</f>
        <v>4586</v>
      </c>
      <c r="H48" s="59">
        <f>'Soybean Annual Balance Sheet'!$AV$13</f>
        <v>430</v>
      </c>
      <c r="I48" s="59">
        <f>'Soybean Annual Balance Sheet'!$AV$14</f>
        <v>25</v>
      </c>
      <c r="J48" s="59">
        <f>'Soybean Annual Balance Sheet'!$AV$15</f>
        <v>5040</v>
      </c>
      <c r="K48" s="59">
        <f>'Soybean Annual Balance Sheet'!$AV$17</f>
        <v>2060</v>
      </c>
      <c r="L48" s="59">
        <f>'Soybean Annual Balance Sheet'!$AV$18</f>
        <v>103</v>
      </c>
      <c r="M48" s="59">
        <f>'Soybean Annual Balance Sheet'!$AV$19</f>
        <v>33</v>
      </c>
      <c r="N48" s="59">
        <f>'Soybean Annual Balance Sheet'!$AV$21</f>
        <v>2196</v>
      </c>
      <c r="O48" s="59">
        <f>'Soybean Annual Balance Sheet'!$AV$23</f>
        <v>2060</v>
      </c>
      <c r="P48" s="59">
        <f>'Soybean Annual Balance Sheet'!$AV$25</f>
        <v>4256</v>
      </c>
      <c r="Q48" s="59">
        <f>'Soybean Annual Balance Sheet'!$AV$27</f>
        <v>785</v>
      </c>
      <c r="R48" s="56"/>
      <c r="S48" s="56"/>
      <c r="T48" s="60"/>
      <c r="U48" s="61">
        <f>'Soybean Annual Balance Sheet'!$AV$32</f>
        <v>0.18444548872180452</v>
      </c>
      <c r="V48" s="56"/>
      <c r="W48" s="62">
        <f>'Soybean Annual Balance Sheet'!$AV$34</f>
        <v>8.9</v>
      </c>
      <c r="X48" s="56"/>
      <c r="Y48" s="56"/>
      <c r="Z48" s="63">
        <f>$AD$140+($AD$141*B48)</f>
        <v>46.77849790001278</v>
      </c>
      <c r="AC48" s="40">
        <v>21</v>
      </c>
      <c r="AD48" s="40">
        <v>35.630194255769425</v>
      </c>
      <c r="AE48" s="40">
        <v>-3.00384843414205</v>
      </c>
    </row>
    <row r="49" spans="29:31" ht="12.75">
      <c r="AC49" s="40">
        <v>22</v>
      </c>
      <c r="AD49" s="40">
        <v>36.106029032460924</v>
      </c>
      <c r="AE49" s="40">
        <v>5.250826038334523</v>
      </c>
    </row>
    <row r="50" spans="29:31" ht="12.75">
      <c r="AC50" s="40">
        <v>23</v>
      </c>
      <c r="AD50" s="40">
        <v>36.58186380915254</v>
      </c>
      <c r="AE50" s="40">
        <v>-1.253415869467112</v>
      </c>
    </row>
    <row r="51" spans="29:31" ht="12.75">
      <c r="AC51" s="40">
        <v>24</v>
      </c>
      <c r="AD51" s="40">
        <v>37.05769858584415</v>
      </c>
      <c r="AE51" s="40">
        <v>0.5162804824915739</v>
      </c>
    </row>
    <row r="52" spans="29:31" ht="12.75">
      <c r="AC52" s="40">
        <v>25</v>
      </c>
      <c r="AD52" s="40">
        <v>37.53353336253565</v>
      </c>
      <c r="AE52" s="40">
        <v>1.371834890973247</v>
      </c>
    </row>
    <row r="53" spans="29:31" ht="12.75">
      <c r="AC53" s="40">
        <v>26</v>
      </c>
      <c r="AD53" s="40">
        <v>38.00936813922726</v>
      </c>
      <c r="AE53" s="40">
        <v>0.9028278829757141</v>
      </c>
    </row>
    <row r="54" spans="29:31" ht="13.5" thickBot="1">
      <c r="AC54" s="41">
        <v>27</v>
      </c>
      <c r="AD54" s="41">
        <v>38.48520291591876</v>
      </c>
      <c r="AE54" s="41">
        <v>-2.024513260746346</v>
      </c>
    </row>
    <row r="61" ht="12.75">
      <c r="AB61" s="2" t="s">
        <v>77</v>
      </c>
    </row>
    <row r="62" ht="13.5" thickBot="1"/>
    <row r="63" spans="28:29" ht="12.75">
      <c r="AB63" s="39" t="s">
        <v>78</v>
      </c>
      <c r="AC63" s="39"/>
    </row>
    <row r="64" spans="28:29" ht="12.75">
      <c r="AB64" s="40" t="s">
        <v>79</v>
      </c>
      <c r="AC64" s="40">
        <v>0.5995205702829668</v>
      </c>
    </row>
    <row r="65" spans="28:29" ht="12.75">
      <c r="AB65" s="40" t="s">
        <v>80</v>
      </c>
      <c r="AC65" s="40">
        <v>0.3594249141924137</v>
      </c>
    </row>
    <row r="66" spans="28:29" ht="12.75">
      <c r="AB66" s="40" t="s">
        <v>81</v>
      </c>
      <c r="AC66" s="40">
        <v>0.3217440267919674</v>
      </c>
    </row>
    <row r="67" spans="28:29" ht="12.75">
      <c r="AB67" s="40" t="s">
        <v>82</v>
      </c>
      <c r="AC67" s="40">
        <v>0.7466612405654404</v>
      </c>
    </row>
    <row r="68" spans="28:29" ht="13.5" thickBot="1">
      <c r="AB68" s="41" t="s">
        <v>83</v>
      </c>
      <c r="AC68" s="41">
        <v>19</v>
      </c>
    </row>
    <row r="70" ht="13.5" thickBot="1">
      <c r="AB70" s="2" t="s">
        <v>84</v>
      </c>
    </row>
    <row r="71" spans="28:33" ht="12.75">
      <c r="AB71" s="42"/>
      <c r="AC71" s="42" t="s">
        <v>85</v>
      </c>
      <c r="AD71" s="42" t="s">
        <v>86</v>
      </c>
      <c r="AE71" s="42" t="s">
        <v>87</v>
      </c>
      <c r="AF71" s="42" t="s">
        <v>88</v>
      </c>
      <c r="AG71" s="42" t="s">
        <v>89</v>
      </c>
    </row>
    <row r="72" spans="28:33" ht="12.75">
      <c r="AB72" s="40" t="s">
        <v>90</v>
      </c>
      <c r="AC72" s="40">
        <v>1</v>
      </c>
      <c r="AD72" s="40">
        <v>5.3178278086021376</v>
      </c>
      <c r="AE72" s="40">
        <v>5.3178278086021376</v>
      </c>
      <c r="AF72" s="40">
        <v>9.538653120684122</v>
      </c>
      <c r="AG72" s="40">
        <v>0.00666718543961891</v>
      </c>
    </row>
    <row r="73" spans="28:33" ht="12.75">
      <c r="AB73" s="40" t="s">
        <v>91</v>
      </c>
      <c r="AC73" s="40">
        <v>17</v>
      </c>
      <c r="AD73" s="40">
        <v>9.47755113876628</v>
      </c>
      <c r="AE73" s="40">
        <v>0.5575030081627224</v>
      </c>
      <c r="AF73" s="40"/>
      <c r="AG73" s="40"/>
    </row>
    <row r="74" spans="28:33" ht="13.5" thickBot="1">
      <c r="AB74" s="41" t="s">
        <v>5</v>
      </c>
      <c r="AC74" s="41">
        <v>18</v>
      </c>
      <c r="AD74" s="41">
        <v>14.795378947368418</v>
      </c>
      <c r="AE74" s="41"/>
      <c r="AF74" s="41"/>
      <c r="AG74" s="41"/>
    </row>
    <row r="75" ht="13.5" thickBot="1"/>
    <row r="76" spans="28:37" ht="12.75">
      <c r="AB76" s="42"/>
      <c r="AC76" s="42" t="s">
        <v>92</v>
      </c>
      <c r="AD76" s="42" t="s">
        <v>82</v>
      </c>
      <c r="AE76" s="42" t="s">
        <v>93</v>
      </c>
      <c r="AF76" s="42" t="s">
        <v>94</v>
      </c>
      <c r="AG76" s="42" t="s">
        <v>95</v>
      </c>
      <c r="AH76" s="42" t="s">
        <v>96</v>
      </c>
      <c r="AI76" s="42" t="s">
        <v>97</v>
      </c>
      <c r="AJ76" s="42" t="s">
        <v>98</v>
      </c>
      <c r="AK76" s="42" t="s">
        <v>98</v>
      </c>
    </row>
    <row r="77" spans="28:37" ht="12.75">
      <c r="AB77" s="40" t="s">
        <v>99</v>
      </c>
      <c r="AC77" s="40">
        <v>7.551158438739968</v>
      </c>
      <c r="AD77" s="40">
        <v>0.4973927476036829</v>
      </c>
      <c r="AE77" s="40">
        <v>15.18148078177579</v>
      </c>
      <c r="AF77" s="40">
        <v>2.5578719652224825E-11</v>
      </c>
      <c r="AG77" s="40">
        <v>6.501750005977433</v>
      </c>
      <c r="AH77" s="40">
        <v>8.600566871502503</v>
      </c>
      <c r="AI77" s="40">
        <v>6.501750005977433</v>
      </c>
      <c r="AJ77" s="40">
        <v>8.600566871502503</v>
      </c>
      <c r="AK77" s="40">
        <v>8.268931299785153</v>
      </c>
    </row>
    <row r="78" spans="28:37" ht="13.5" thickBot="1">
      <c r="AB78" s="41" t="s">
        <v>100</v>
      </c>
      <c r="AC78" s="41">
        <v>-10.217335694037603</v>
      </c>
      <c r="AD78" s="41">
        <v>3.3082181093864462</v>
      </c>
      <c r="AE78" s="41">
        <v>-3.088471000460289</v>
      </c>
      <c r="AF78" s="41">
        <v>0.006667185439618781</v>
      </c>
      <c r="AG78" s="41">
        <v>-17.197075543751005</v>
      </c>
      <c r="AH78" s="41">
        <v>-3.2375958443242006</v>
      </c>
      <c r="AI78" s="41">
        <v>-17.197075543751005</v>
      </c>
      <c r="AJ78" s="41">
        <v>-3.2375958443242006</v>
      </c>
      <c r="AK78" s="41">
        <v>-3.663615214129769</v>
      </c>
    </row>
    <row r="82" ht="12.75">
      <c r="AB82" s="2" t="s">
        <v>101</v>
      </c>
    </row>
    <row r="83" ht="13.5" thickBot="1"/>
    <row r="84" spans="28:30" ht="12.75">
      <c r="AB84" s="42" t="s">
        <v>102</v>
      </c>
      <c r="AC84" s="42" t="s">
        <v>103</v>
      </c>
      <c r="AD84" s="42" t="s">
        <v>104</v>
      </c>
    </row>
    <row r="85" spans="28:30" ht="12.75">
      <c r="AB85" s="40">
        <v>1</v>
      </c>
      <c r="AC85" s="40">
        <v>5.810386106711857</v>
      </c>
      <c r="AD85" s="40">
        <v>1.7596138932881429</v>
      </c>
    </row>
    <row r="86" spans="28:30" ht="12.75">
      <c r="AB86" s="40">
        <v>2</v>
      </c>
      <c r="AC86" s="40">
        <v>6.278980410429622</v>
      </c>
      <c r="AD86" s="40">
        <v>-0.20898041042962134</v>
      </c>
    </row>
    <row r="87" spans="28:30" ht="12.75">
      <c r="AB87" s="40">
        <v>3</v>
      </c>
      <c r="AC87" s="40">
        <v>5.866928734053445</v>
      </c>
      <c r="AD87" s="40">
        <v>-0.15692873405344532</v>
      </c>
    </row>
    <row r="88" spans="28:30" ht="12.75">
      <c r="AB88" s="40">
        <v>4</v>
      </c>
      <c r="AC88" s="40">
        <v>6.5492368776071945</v>
      </c>
      <c r="AD88" s="40">
        <v>1.2807631223928055</v>
      </c>
    </row>
    <row r="89" spans="28:30" ht="12.75">
      <c r="AB89" s="40">
        <v>5</v>
      </c>
      <c r="AC89" s="40">
        <v>5.6691738861484975</v>
      </c>
      <c r="AD89" s="40">
        <v>0.17082611385150237</v>
      </c>
    </row>
    <row r="90" spans="28:30" ht="12.75">
      <c r="AB90" s="40">
        <v>6</v>
      </c>
      <c r="AC90" s="40">
        <v>4.631142862530179</v>
      </c>
      <c r="AD90" s="40">
        <v>0.41885713746982045</v>
      </c>
    </row>
    <row r="91" spans="28:30" ht="12.75">
      <c r="AB91" s="40">
        <v>7</v>
      </c>
      <c r="AC91" s="40">
        <v>5.359584964700561</v>
      </c>
      <c r="AD91" s="40">
        <v>-0.5795849647005609</v>
      </c>
    </row>
    <row r="92" spans="28:30" ht="12.75">
      <c r="AB92" s="40">
        <v>8</v>
      </c>
      <c r="AC92" s="40">
        <v>6.05281302099398</v>
      </c>
      <c r="AD92" s="40">
        <v>-0.17281302099398044</v>
      </c>
    </row>
    <row r="93" spans="28:30" ht="12.75">
      <c r="AB93" s="40">
        <v>9</v>
      </c>
      <c r="AC93" s="40">
        <v>6.420651797952314</v>
      </c>
      <c r="AD93" s="40">
        <v>0.9993482020476856</v>
      </c>
    </row>
    <row r="94" spans="28:30" ht="12.75">
      <c r="AB94" s="40">
        <v>10</v>
      </c>
      <c r="AC94" s="40">
        <v>6.222740796337005</v>
      </c>
      <c r="AD94" s="40">
        <v>-0.5327407963370048</v>
      </c>
    </row>
    <row r="95" spans="28:30" ht="12.75">
      <c r="AB95" s="40">
        <v>11</v>
      </c>
      <c r="AC95" s="40">
        <v>5.695481374134987</v>
      </c>
      <c r="AD95" s="40">
        <v>0.044518625865013206</v>
      </c>
    </row>
    <row r="96" spans="28:30" ht="12.75">
      <c r="AB96" s="40">
        <v>12</v>
      </c>
      <c r="AC96" s="40">
        <v>6.1344480019870815</v>
      </c>
      <c r="AD96" s="40">
        <v>-0.5544480019870814</v>
      </c>
    </row>
    <row r="97" spans="28:30" ht="12.75">
      <c r="AB97" s="40">
        <v>13</v>
      </c>
      <c r="AC97" s="40">
        <v>6.161553894329312</v>
      </c>
      <c r="AD97" s="40">
        <v>-0.6015538943293128</v>
      </c>
    </row>
    <row r="98" spans="28:30" ht="12.75">
      <c r="AB98" s="40">
        <v>14</v>
      </c>
      <c r="AC98" s="40">
        <v>6.444600131370198</v>
      </c>
      <c r="AD98" s="40">
        <v>-0.04460013137019736</v>
      </c>
    </row>
    <row r="99" spans="28:30" ht="12.75">
      <c r="AB99" s="40">
        <v>15</v>
      </c>
      <c r="AC99" s="40">
        <v>6.108008852725946</v>
      </c>
      <c r="AD99" s="40">
        <v>-0.6280088527259453</v>
      </c>
    </row>
    <row r="100" spans="28:30" ht="12.75">
      <c r="AB100" s="40">
        <v>16</v>
      </c>
      <c r="AC100" s="40">
        <v>6.745201665560236</v>
      </c>
      <c r="AD100" s="40">
        <v>-0.025201665560236286</v>
      </c>
    </row>
    <row r="101" spans="28:30" ht="12.75">
      <c r="AB101" s="40">
        <v>17</v>
      </c>
      <c r="AC101" s="40">
        <v>6.986738779877468</v>
      </c>
      <c r="AD101" s="40">
        <v>0.36326122012253137</v>
      </c>
    </row>
    <row r="102" spans="28:30" ht="12.75">
      <c r="AB102" s="40">
        <v>18</v>
      </c>
      <c r="AC102" s="40">
        <v>6.764206862473124</v>
      </c>
      <c r="AD102" s="40">
        <v>-0.294206862473124</v>
      </c>
    </row>
    <row r="103" spans="28:30" ht="13.5" thickBot="1">
      <c r="AB103" s="41">
        <v>19</v>
      </c>
      <c r="AC103" s="41">
        <v>6.168120980076991</v>
      </c>
      <c r="AD103" s="41">
        <v>-1.2381209800769915</v>
      </c>
    </row>
    <row r="104" spans="28:30" ht="12.75">
      <c r="AB104" s="40"/>
      <c r="AC104" s="40"/>
      <c r="AD104" s="40"/>
    </row>
    <row r="105" spans="28:30" ht="12.75">
      <c r="AB105" s="40"/>
      <c r="AC105" s="40"/>
      <c r="AD105" s="40"/>
    </row>
    <row r="106" spans="28:30" ht="12.75">
      <c r="AB106" s="40"/>
      <c r="AC106" s="40"/>
      <c r="AD106" s="40"/>
    </row>
    <row r="107" spans="28:30" ht="12.75">
      <c r="AB107" s="40"/>
      <c r="AC107" s="40"/>
      <c r="AD107" s="40"/>
    </row>
    <row r="108" spans="28:30" ht="12.75">
      <c r="AB108" s="40"/>
      <c r="AC108" s="40"/>
      <c r="AD108" s="40"/>
    </row>
    <row r="109" spans="28:30" ht="12.75">
      <c r="AB109" s="40"/>
      <c r="AC109" s="40"/>
      <c r="AD109" s="40"/>
    </row>
    <row r="110" spans="28:30" ht="12.75">
      <c r="AB110" s="40"/>
      <c r="AC110" s="40"/>
      <c r="AD110" s="40"/>
    </row>
    <row r="111" spans="28:30" ht="12.75">
      <c r="AB111" s="64"/>
      <c r="AC111" s="64"/>
      <c r="AD111" s="64"/>
    </row>
    <row r="123" ht="12.75">
      <c r="AC123" s="5" t="s">
        <v>121</v>
      </c>
    </row>
    <row r="124" ht="12.75">
      <c r="AC124" s="2" t="s">
        <v>77</v>
      </c>
    </row>
    <row r="125" ht="13.5" thickBot="1"/>
    <row r="126" spans="29:30" ht="12.75">
      <c r="AC126" s="39" t="s">
        <v>78</v>
      </c>
      <c r="AD126" s="39"/>
    </row>
    <row r="127" spans="29:30" ht="12.75">
      <c r="AC127" s="40" t="s">
        <v>79</v>
      </c>
      <c r="AD127" s="40">
        <v>0.8679327051788591</v>
      </c>
    </row>
    <row r="128" spans="29:30" ht="12.75">
      <c r="AC128" s="40" t="s">
        <v>80</v>
      </c>
      <c r="AD128" s="40">
        <v>0.7533071807190923</v>
      </c>
    </row>
    <row r="129" spans="29:30" ht="12.75">
      <c r="AC129" s="40" t="s">
        <v>81</v>
      </c>
      <c r="AD129" s="40">
        <v>0.745831640740883</v>
      </c>
    </row>
    <row r="130" spans="29:30" ht="12.75">
      <c r="AC130" s="40" t="s">
        <v>82</v>
      </c>
      <c r="AD130" s="40">
        <v>2.710389343663058</v>
      </c>
    </row>
    <row r="131" spans="29:30" ht="13.5" thickBot="1">
      <c r="AC131" s="41" t="s">
        <v>83</v>
      </c>
      <c r="AD131" s="41">
        <v>35</v>
      </c>
    </row>
    <row r="133" ht="13.5" thickBot="1">
      <c r="AC133" s="2" t="s">
        <v>84</v>
      </c>
    </row>
    <row r="134" spans="29:34" ht="12.75">
      <c r="AC134" s="42"/>
      <c r="AD134" s="42" t="s">
        <v>85</v>
      </c>
      <c r="AE134" s="42" t="s">
        <v>86</v>
      </c>
      <c r="AF134" s="42" t="s">
        <v>87</v>
      </c>
      <c r="AG134" s="42" t="s">
        <v>88</v>
      </c>
      <c r="AH134" s="42" t="s">
        <v>89</v>
      </c>
    </row>
    <row r="135" spans="29:34" ht="12.75">
      <c r="AC135" s="40" t="s">
        <v>90</v>
      </c>
      <c r="AD135" s="40">
        <v>1</v>
      </c>
      <c r="AE135" s="40">
        <v>740.2746901477375</v>
      </c>
      <c r="AF135" s="40">
        <v>740.2746901477375</v>
      </c>
      <c r="AG135" s="40">
        <v>100.7696009806556</v>
      </c>
      <c r="AH135" s="40">
        <v>1.4706582139704147E-11</v>
      </c>
    </row>
    <row r="136" spans="29:34" ht="12.75">
      <c r="AC136" s="40" t="s">
        <v>91</v>
      </c>
      <c r="AD136" s="40">
        <v>33</v>
      </c>
      <c r="AE136" s="40">
        <v>242.42494300999468</v>
      </c>
      <c r="AF136" s="40">
        <v>7.346210394242263</v>
      </c>
      <c r="AG136" s="40"/>
      <c r="AH136" s="40"/>
    </row>
    <row r="137" spans="29:34" ht="13.5" thickBot="1">
      <c r="AC137" s="41" t="s">
        <v>5</v>
      </c>
      <c r="AD137" s="41">
        <v>34</v>
      </c>
      <c r="AE137" s="41">
        <v>982.6996331577321</v>
      </c>
      <c r="AF137" s="41"/>
      <c r="AG137" s="41"/>
      <c r="AH137" s="41"/>
    </row>
    <row r="138" ht="13.5" thickBot="1"/>
    <row r="139" spans="29:37" ht="12.75">
      <c r="AC139" s="42"/>
      <c r="AD139" s="42" t="s">
        <v>92</v>
      </c>
      <c r="AE139" s="42" t="s">
        <v>82</v>
      </c>
      <c r="AF139" s="42" t="s">
        <v>93</v>
      </c>
      <c r="AG139" s="42" t="s">
        <v>94</v>
      </c>
      <c r="AH139" s="42" t="s">
        <v>95</v>
      </c>
      <c r="AI139" s="42" t="s">
        <v>96</v>
      </c>
      <c r="AJ139" s="42" t="s">
        <v>97</v>
      </c>
      <c r="AK139" s="42" t="s">
        <v>98</v>
      </c>
    </row>
    <row r="140" spans="29:37" ht="12.75">
      <c r="AC140" s="40" t="s">
        <v>99</v>
      </c>
      <c r="AD140" s="40">
        <v>-872.1537754737941</v>
      </c>
      <c r="AE140" s="40">
        <v>90.27266057946315</v>
      </c>
      <c r="AF140" s="40">
        <v>-9.661327913406014</v>
      </c>
      <c r="AG140" s="40">
        <v>3.8091314596791635E-11</v>
      </c>
      <c r="AH140" s="40">
        <v>-1055.8148834408614</v>
      </c>
      <c r="AI140" s="40">
        <v>-688.4926675067269</v>
      </c>
      <c r="AJ140" s="40">
        <v>-1055.8148834408614</v>
      </c>
      <c r="AK140" s="40">
        <v>-688.4926675067269</v>
      </c>
    </row>
    <row r="141" spans="29:37" ht="13.5" thickBot="1">
      <c r="AC141" s="41" t="s">
        <v>100</v>
      </c>
      <c r="AD141" s="41">
        <v>0.4553678262506476</v>
      </c>
      <c r="AE141" s="41">
        <v>0.04536256182353364</v>
      </c>
      <c r="AF141" s="41">
        <v>10.038406296850884</v>
      </c>
      <c r="AG141" s="41">
        <v>1.470658213970437E-11</v>
      </c>
      <c r="AH141" s="41">
        <v>0.3630770007531421</v>
      </c>
      <c r="AI141" s="41">
        <v>0.5476586517481531</v>
      </c>
      <c r="AJ141" s="41">
        <v>0.3630770007531421</v>
      </c>
      <c r="AK141" s="41">
        <v>0.5476586517481531</v>
      </c>
    </row>
    <row r="144" ht="12.75">
      <c r="AC144" s="5" t="s">
        <v>122</v>
      </c>
    </row>
    <row r="145" ht="12.75">
      <c r="AC145" s="2" t="s">
        <v>77</v>
      </c>
    </row>
    <row r="146" ht="13.5" thickBot="1"/>
    <row r="147" spans="29:30" ht="12.75">
      <c r="AC147" s="39" t="s">
        <v>78</v>
      </c>
      <c r="AD147" s="39"/>
    </row>
    <row r="148" spans="29:30" ht="12.75">
      <c r="AC148" s="40" t="s">
        <v>79</v>
      </c>
      <c r="AD148" s="40">
        <v>0.6235228127130452</v>
      </c>
    </row>
    <row r="149" spans="29:30" ht="12.75">
      <c r="AC149" s="40" t="s">
        <v>80</v>
      </c>
      <c r="AD149" s="40">
        <v>0.3887806979735872</v>
      </c>
    </row>
    <row r="150" spans="29:30" ht="12.75">
      <c r="AC150" s="40" t="s">
        <v>81</v>
      </c>
      <c r="AD150" s="40">
        <v>0.33321530688027695</v>
      </c>
    </row>
    <row r="151" spans="29:30" ht="12.75">
      <c r="AC151" s="40" t="s">
        <v>82</v>
      </c>
      <c r="AD151" s="40">
        <v>2.284048776794436</v>
      </c>
    </row>
    <row r="152" spans="29:30" ht="13.5" thickBot="1">
      <c r="AC152" s="41" t="s">
        <v>83</v>
      </c>
      <c r="AD152" s="41">
        <v>13</v>
      </c>
    </row>
    <row r="154" ht="13.5" thickBot="1">
      <c r="AC154" s="2" t="s">
        <v>84</v>
      </c>
    </row>
    <row r="155" spans="29:34" ht="12.75">
      <c r="AC155" s="42"/>
      <c r="AD155" s="42" t="s">
        <v>85</v>
      </c>
      <c r="AE155" s="42" t="s">
        <v>86</v>
      </c>
      <c r="AF155" s="42" t="s">
        <v>87</v>
      </c>
      <c r="AG155" s="42" t="s">
        <v>88</v>
      </c>
      <c r="AH155" s="42" t="s">
        <v>89</v>
      </c>
    </row>
    <row r="156" spans="29:34" ht="12.75">
      <c r="AC156" s="40" t="s">
        <v>90</v>
      </c>
      <c r="AD156" s="40">
        <v>1</v>
      </c>
      <c r="AE156" s="40">
        <v>36.50152994417567</v>
      </c>
      <c r="AF156" s="40">
        <v>36.50152994417567</v>
      </c>
      <c r="AG156" s="40">
        <v>6.996813849842482</v>
      </c>
      <c r="AH156" s="40">
        <v>0.022782828828884712</v>
      </c>
    </row>
    <row r="157" spans="29:34" ht="12.75">
      <c r="AC157" s="40" t="s">
        <v>91</v>
      </c>
      <c r="AD157" s="40">
        <v>11</v>
      </c>
      <c r="AE157" s="40">
        <v>57.38566696253777</v>
      </c>
      <c r="AF157" s="40">
        <v>5.216878814776161</v>
      </c>
      <c r="AG157" s="40"/>
      <c r="AH157" s="40"/>
    </row>
    <row r="158" spans="29:34" ht="13.5" thickBot="1">
      <c r="AC158" s="41" t="s">
        <v>5</v>
      </c>
      <c r="AD158" s="41">
        <v>12</v>
      </c>
      <c r="AE158" s="41">
        <v>93.88719690671344</v>
      </c>
      <c r="AF158" s="41"/>
      <c r="AG158" s="41"/>
      <c r="AH158" s="41"/>
    </row>
    <row r="159" ht="13.5" thickBot="1"/>
    <row r="160" spans="29:37" ht="12.75">
      <c r="AC160" s="42"/>
      <c r="AD160" s="42" t="s">
        <v>92</v>
      </c>
      <c r="AE160" s="42" t="s">
        <v>82</v>
      </c>
      <c r="AF160" s="42" t="s">
        <v>93</v>
      </c>
      <c r="AG160" s="42" t="s">
        <v>94</v>
      </c>
      <c r="AH160" s="42" t="s">
        <v>95</v>
      </c>
      <c r="AI160" s="42" t="s">
        <v>96</v>
      </c>
      <c r="AJ160" s="42" t="s">
        <v>97</v>
      </c>
      <c r="AK160" s="42" t="s">
        <v>98</v>
      </c>
    </row>
    <row r="161" spans="29:37" ht="12.75">
      <c r="AC161" s="40" t="s">
        <v>99</v>
      </c>
      <c r="AD161" s="40">
        <v>-857.1919369167097</v>
      </c>
      <c r="AE161" s="40">
        <v>338.7798162341069</v>
      </c>
      <c r="AF161" s="40">
        <v>-2.5302331952514097</v>
      </c>
      <c r="AG161" s="40">
        <v>0.027961799188491235</v>
      </c>
      <c r="AH161" s="40">
        <v>-1602.8412845224918</v>
      </c>
      <c r="AI161" s="40">
        <v>-111.5425893109275</v>
      </c>
      <c r="AJ161" s="40">
        <v>-1602.8412845224918</v>
      </c>
      <c r="AK161" s="40">
        <v>-111.5425893109275</v>
      </c>
    </row>
    <row r="162" spans="29:37" ht="13.5" thickBot="1">
      <c r="AC162" s="41" t="s">
        <v>100</v>
      </c>
      <c r="AD162" s="41">
        <v>0.44783686408795126</v>
      </c>
      <c r="AE162" s="41">
        <v>0.16930495950195</v>
      </c>
      <c r="AF162" s="41">
        <v>2.645149116749845</v>
      </c>
      <c r="AG162" s="41">
        <v>0.022782828828884702</v>
      </c>
      <c r="AH162" s="41">
        <v>0.0751991609261568</v>
      </c>
      <c r="AI162" s="41">
        <v>0.8204745672497458</v>
      </c>
      <c r="AJ162" s="41">
        <v>0.0751991609261568</v>
      </c>
      <c r="AK162" s="41">
        <v>0.8204745672497458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9:A19"/>
  <sheetViews>
    <sheetView zoomScalePageLayoutView="0" workbookViewId="0" topLeftCell="A1">
      <selection activeCell="A19" sqref="A19"/>
    </sheetView>
  </sheetViews>
  <sheetFormatPr defaultColWidth="8.88671875" defaultRowHeight="15"/>
  <sheetData>
    <row r="19" ht="16.5">
      <c r="A19" s="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8.77734375" defaultRowHeight="12.75" customHeight="1"/>
  <cols>
    <col min="1" max="16384" width="8.77734375" style="1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Balance Sheet</dc:title>
  <dc:subject/>
  <dc:creator>James Mintert</dc:creator>
  <cp:keywords/>
  <dc:description/>
  <cp:lastModifiedBy>RLlewelyn</cp:lastModifiedBy>
  <dcterms:created xsi:type="dcterms:W3CDTF">2004-04-28T19:10:54Z</dcterms:created>
  <dcterms:modified xsi:type="dcterms:W3CDTF">2018-08-11T22:37:05Z</dcterms:modified>
  <cp:category/>
  <cp:version/>
  <cp:contentType/>
  <cp:contentStatus/>
</cp:coreProperties>
</file>