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obinreid\Dropbox\Livestock Farm Management Guides\December 2015 Updates\"/>
    </mc:Choice>
  </mc:AlternateContent>
  <bookViews>
    <workbookView xWindow="0" yWindow="0" windowWidth="23040" windowHeight="9120" tabRatio="620"/>
  </bookViews>
  <sheets>
    <sheet name="Notes" sheetId="1" r:id="rId1"/>
    <sheet name="Prices" sheetId="2" r:id="rId2"/>
    <sheet name="Feed" sheetId="4" r:id="rId3"/>
    <sheet name="Farrow-Finish" sheetId="3" r:id="rId4"/>
    <sheet name="Farrow-Wean" sheetId="8" r:id="rId5"/>
    <sheet name="Wean-Finish" sheetId="9" r:id="rId6"/>
    <sheet name="Nursery" sheetId="12" r:id="rId7"/>
    <sheet name="Finishing" sheetId="13" r:id="rId8"/>
    <sheet name="Feed (2)_IDOtherIngValues" sheetId="15" state="hidden" r:id="rId9"/>
  </sheets>
  <externalReferences>
    <externalReference r:id="rId10"/>
  </externalReferences>
  <definedNames>
    <definedName name="price_selections">Prices!$A$1:$A$3</definedName>
    <definedName name="_xlnm.Print_Area" localSheetId="3">'Farrow-Finish'!$A$1:$K$278</definedName>
    <definedName name="_xlnm.Print_Area" localSheetId="4">'Farrow-Wean'!$A$1:$K$273</definedName>
    <definedName name="_xlnm.Print_Area" localSheetId="2">Feed!$A$1:$L$189</definedName>
    <definedName name="_xlnm.Print_Area" localSheetId="8">'Feed (2)_IDOtherIngValues'!$B$1:$N$3</definedName>
    <definedName name="_xlnm.Print_Area" localSheetId="7">Finishing!$A$1:$J$269</definedName>
    <definedName name="_xlnm.Print_Area" localSheetId="6">Nursery!$A$1:$J$269</definedName>
    <definedName name="_xlnm.Print_Area" localSheetId="1">Prices!$A$1:$G$38</definedName>
    <definedName name="_xlnm.Print_Area" localSheetId="5">'Wean-Finish'!$A$1:$J$270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3" l="1"/>
  <c r="E17" i="12"/>
  <c r="E21" i="3"/>
  <c r="E20" i="3"/>
  <c r="E16" i="9" l="1"/>
  <c r="E17" i="9" s="1"/>
  <c r="E10" i="12" l="1"/>
  <c r="E10" i="13"/>
  <c r="A40" i="2" l="1"/>
  <c r="B40" i="2"/>
  <c r="C40" i="2"/>
  <c r="D40" i="2"/>
  <c r="E40" i="2"/>
  <c r="F40" i="2"/>
  <c r="G40" i="2"/>
  <c r="H40" i="2"/>
  <c r="I40" i="2"/>
  <c r="E41" i="2"/>
  <c r="F41" i="2"/>
  <c r="H41" i="2"/>
  <c r="I41" i="2"/>
  <c r="B42" i="2"/>
  <c r="D42" i="2"/>
  <c r="E42" i="2"/>
  <c r="F42" i="2"/>
  <c r="G42" i="2"/>
  <c r="H42" i="2"/>
  <c r="I42" i="2"/>
  <c r="B43" i="2"/>
  <c r="D43" i="2"/>
  <c r="E43" i="2"/>
  <c r="F43" i="2"/>
  <c r="G43" i="2"/>
  <c r="H43" i="2"/>
  <c r="I43" i="2"/>
  <c r="B44" i="2"/>
  <c r="D44" i="2"/>
  <c r="E44" i="2"/>
  <c r="F44" i="2"/>
  <c r="G44" i="2"/>
  <c r="H44" i="2"/>
  <c r="I44" i="2"/>
  <c r="B45" i="2"/>
  <c r="D45" i="2"/>
  <c r="E45" i="2"/>
  <c r="F45" i="2"/>
  <c r="G45" i="2"/>
  <c r="H45" i="2"/>
  <c r="I45" i="2"/>
  <c r="B46" i="2"/>
  <c r="D46" i="2"/>
  <c r="E46" i="2"/>
  <c r="F46" i="2"/>
  <c r="G46" i="2"/>
  <c r="H46" i="2"/>
  <c r="I46" i="2"/>
  <c r="B47" i="2"/>
  <c r="D47" i="2"/>
  <c r="E47" i="2"/>
  <c r="F47" i="2"/>
  <c r="G47" i="2"/>
  <c r="H47" i="2"/>
  <c r="I47" i="2"/>
  <c r="B48" i="2"/>
  <c r="D48" i="2"/>
  <c r="E48" i="2"/>
  <c r="F48" i="2"/>
  <c r="G48" i="2"/>
  <c r="H48" i="2"/>
  <c r="I48" i="2"/>
  <c r="B49" i="2"/>
  <c r="D49" i="2"/>
  <c r="E49" i="2"/>
  <c r="F49" i="2"/>
  <c r="G49" i="2"/>
  <c r="H49" i="2"/>
  <c r="I49" i="2"/>
  <c r="B50" i="2"/>
  <c r="D50" i="2"/>
  <c r="E50" i="2"/>
  <c r="F50" i="2"/>
  <c r="G50" i="2"/>
  <c r="H50" i="2"/>
  <c r="I50" i="2"/>
  <c r="B51" i="2"/>
  <c r="D51" i="2"/>
  <c r="E51" i="2"/>
  <c r="F51" i="2"/>
  <c r="G51" i="2"/>
  <c r="H51" i="2"/>
  <c r="I51" i="2"/>
  <c r="B52" i="2"/>
  <c r="D52" i="2"/>
  <c r="E52" i="2"/>
  <c r="F52" i="2"/>
  <c r="G52" i="2"/>
  <c r="H52" i="2"/>
  <c r="I52" i="2"/>
  <c r="B53" i="2"/>
  <c r="D53" i="2"/>
  <c r="E53" i="2"/>
  <c r="F53" i="2"/>
  <c r="G53" i="2"/>
  <c r="H53" i="2"/>
  <c r="I53" i="2"/>
  <c r="B54" i="2"/>
  <c r="D54" i="2"/>
  <c r="E54" i="2"/>
  <c r="F54" i="2"/>
  <c r="G54" i="2"/>
  <c r="H54" i="2"/>
  <c r="I54" i="2"/>
  <c r="B55" i="2"/>
  <c r="D55" i="2"/>
  <c r="E55" i="2"/>
  <c r="F55" i="2"/>
  <c r="G55" i="2"/>
  <c r="H55" i="2"/>
  <c r="I55" i="2"/>
  <c r="B56" i="2"/>
  <c r="D56" i="2"/>
  <c r="E56" i="2"/>
  <c r="F56" i="2"/>
  <c r="G56" i="2"/>
  <c r="H56" i="2"/>
  <c r="I56" i="2"/>
  <c r="B57" i="2"/>
  <c r="D57" i="2"/>
  <c r="E57" i="2"/>
  <c r="F57" i="2"/>
  <c r="G57" i="2"/>
  <c r="H57" i="2"/>
  <c r="I57" i="2"/>
  <c r="B58" i="2"/>
  <c r="D58" i="2"/>
  <c r="E58" i="2"/>
  <c r="F58" i="2"/>
  <c r="G58" i="2"/>
  <c r="H58" i="2"/>
  <c r="I58" i="2"/>
  <c r="B59" i="2"/>
  <c r="D59" i="2"/>
  <c r="E59" i="2"/>
  <c r="F59" i="2"/>
  <c r="G59" i="2"/>
  <c r="H59" i="2"/>
  <c r="I59" i="2"/>
  <c r="B60" i="2"/>
  <c r="D60" i="2"/>
  <c r="E60" i="2"/>
  <c r="F60" i="2"/>
  <c r="G60" i="2"/>
  <c r="H60" i="2"/>
  <c r="I60" i="2"/>
  <c r="B61" i="2"/>
  <c r="D61" i="2"/>
  <c r="E61" i="2"/>
  <c r="F61" i="2"/>
  <c r="G61" i="2"/>
  <c r="H61" i="2"/>
  <c r="I61" i="2"/>
  <c r="B62" i="2"/>
  <c r="D62" i="2"/>
  <c r="E62" i="2"/>
  <c r="F62" i="2"/>
  <c r="G62" i="2"/>
  <c r="H62" i="2"/>
  <c r="I62" i="2"/>
  <c r="B63" i="2"/>
  <c r="D63" i="2"/>
  <c r="E63" i="2"/>
  <c r="F63" i="2"/>
  <c r="G63" i="2"/>
  <c r="H63" i="2"/>
  <c r="I63" i="2"/>
  <c r="B64" i="2"/>
  <c r="D64" i="2"/>
  <c r="E64" i="2"/>
  <c r="F64" i="2"/>
  <c r="G64" i="2"/>
  <c r="H64" i="2"/>
  <c r="I64" i="2"/>
  <c r="B65" i="2"/>
  <c r="D65" i="2"/>
  <c r="E65" i="2"/>
  <c r="F65" i="2"/>
  <c r="G65" i="2"/>
  <c r="H65" i="2"/>
  <c r="I65" i="2"/>
  <c r="B66" i="2"/>
  <c r="D66" i="2"/>
  <c r="E66" i="2"/>
  <c r="F66" i="2"/>
  <c r="G66" i="2"/>
  <c r="H66" i="2"/>
  <c r="I66" i="2"/>
  <c r="B67" i="2"/>
  <c r="D67" i="2"/>
  <c r="E67" i="2"/>
  <c r="F67" i="2"/>
  <c r="G67" i="2"/>
  <c r="H67" i="2"/>
  <c r="I67" i="2"/>
  <c r="B68" i="2"/>
  <c r="D68" i="2"/>
  <c r="E68" i="2"/>
  <c r="F68" i="2"/>
  <c r="G68" i="2"/>
  <c r="H68" i="2"/>
  <c r="I68" i="2"/>
  <c r="B69" i="2"/>
  <c r="D69" i="2"/>
  <c r="E69" i="2"/>
  <c r="F69" i="2"/>
  <c r="G69" i="2"/>
  <c r="H69" i="2"/>
  <c r="I69" i="2"/>
  <c r="B70" i="2"/>
  <c r="D70" i="2"/>
  <c r="E70" i="2"/>
  <c r="F70" i="2"/>
  <c r="G70" i="2"/>
  <c r="H70" i="2"/>
  <c r="I70" i="2"/>
  <c r="B71" i="2"/>
  <c r="D71" i="2"/>
  <c r="E71" i="2"/>
  <c r="F71" i="2"/>
  <c r="G71" i="2"/>
  <c r="H71" i="2"/>
  <c r="I71" i="2"/>
  <c r="B72" i="2"/>
  <c r="D72" i="2"/>
  <c r="E72" i="2"/>
  <c r="F72" i="2"/>
  <c r="G72" i="2"/>
  <c r="H72" i="2"/>
  <c r="I72" i="2"/>
  <c r="B73" i="2"/>
  <c r="D73" i="2"/>
  <c r="E73" i="2"/>
  <c r="F73" i="2"/>
  <c r="G73" i="2"/>
  <c r="H73" i="2"/>
  <c r="I73" i="2"/>
  <c r="B74" i="2"/>
  <c r="D74" i="2"/>
  <c r="E74" i="2"/>
  <c r="F74" i="2"/>
  <c r="G74" i="2"/>
  <c r="H74" i="2"/>
  <c r="I74" i="2"/>
  <c r="B75" i="2"/>
  <c r="D75" i="2"/>
  <c r="E75" i="2"/>
  <c r="F75" i="2"/>
  <c r="G75" i="2"/>
  <c r="H75" i="2"/>
  <c r="I75" i="2"/>
  <c r="B76" i="2"/>
  <c r="D76" i="2"/>
  <c r="E76" i="2"/>
  <c r="F76" i="2"/>
  <c r="G76" i="2"/>
  <c r="H76" i="2"/>
  <c r="I76" i="2"/>
  <c r="B77" i="2"/>
  <c r="D77" i="2"/>
  <c r="E77" i="2"/>
  <c r="F77" i="2"/>
  <c r="G77" i="2"/>
  <c r="H77" i="2"/>
  <c r="I77" i="2"/>
  <c r="B78" i="2"/>
  <c r="D78" i="2"/>
  <c r="E78" i="2"/>
  <c r="F78" i="2"/>
  <c r="G78" i="2"/>
  <c r="H78" i="2"/>
  <c r="I78" i="2"/>
  <c r="B79" i="2"/>
  <c r="D79" i="2"/>
  <c r="E79" i="2"/>
  <c r="F79" i="2"/>
  <c r="G79" i="2"/>
  <c r="H79" i="2"/>
  <c r="I79" i="2"/>
  <c r="B80" i="2"/>
  <c r="D80" i="2"/>
  <c r="E80" i="2"/>
  <c r="F80" i="2"/>
  <c r="G80" i="2"/>
  <c r="H80" i="2"/>
  <c r="I80" i="2"/>
  <c r="B81" i="2"/>
  <c r="D81" i="2"/>
  <c r="E81" i="2"/>
  <c r="F81" i="2"/>
  <c r="G81" i="2"/>
  <c r="H81" i="2"/>
  <c r="I81" i="2"/>
  <c r="B82" i="2"/>
  <c r="D82" i="2"/>
  <c r="E82" i="2"/>
  <c r="F82" i="2"/>
  <c r="G82" i="2"/>
  <c r="H82" i="2"/>
  <c r="I82" i="2"/>
  <c r="B83" i="2"/>
  <c r="D83" i="2"/>
  <c r="E83" i="2"/>
  <c r="F83" i="2"/>
  <c r="G83" i="2"/>
  <c r="H83" i="2"/>
  <c r="I83" i="2"/>
  <c r="B84" i="2"/>
  <c r="D84" i="2"/>
  <c r="E84" i="2"/>
  <c r="F84" i="2"/>
  <c r="G84" i="2"/>
  <c r="H84" i="2"/>
  <c r="I84" i="2"/>
  <c r="B85" i="2"/>
  <c r="D85" i="2"/>
  <c r="E85" i="2"/>
  <c r="F85" i="2"/>
  <c r="G85" i="2"/>
  <c r="H85" i="2"/>
  <c r="I85" i="2"/>
  <c r="B86" i="2"/>
  <c r="D86" i="2"/>
  <c r="E86" i="2"/>
  <c r="F86" i="2"/>
  <c r="G86" i="2"/>
  <c r="H86" i="2"/>
  <c r="I86" i="2"/>
  <c r="B87" i="2"/>
  <c r="D87" i="2"/>
  <c r="E87" i="2"/>
  <c r="F87" i="2"/>
  <c r="G87" i="2"/>
  <c r="H87" i="2"/>
  <c r="I87" i="2"/>
  <c r="B88" i="2"/>
  <c r="D88" i="2"/>
  <c r="E88" i="2"/>
  <c r="F88" i="2"/>
  <c r="G88" i="2"/>
  <c r="H88" i="2"/>
  <c r="I88" i="2"/>
  <c r="B89" i="2"/>
  <c r="D89" i="2"/>
  <c r="E89" i="2"/>
  <c r="F89" i="2"/>
  <c r="G89" i="2"/>
  <c r="H89" i="2"/>
  <c r="I89" i="2"/>
  <c r="B90" i="2"/>
  <c r="D90" i="2"/>
  <c r="E90" i="2"/>
  <c r="F90" i="2"/>
  <c r="G90" i="2"/>
  <c r="H90" i="2"/>
  <c r="I90" i="2"/>
  <c r="B91" i="2"/>
  <c r="D91" i="2"/>
  <c r="E91" i="2"/>
  <c r="F91" i="2"/>
  <c r="G91" i="2"/>
  <c r="H91" i="2"/>
  <c r="I91" i="2"/>
  <c r="B92" i="2"/>
  <c r="D92" i="2"/>
  <c r="E92" i="2"/>
  <c r="F92" i="2"/>
  <c r="G92" i="2"/>
  <c r="H92" i="2"/>
  <c r="I92" i="2"/>
  <c r="B93" i="2"/>
  <c r="D93" i="2"/>
  <c r="E93" i="2"/>
  <c r="F93" i="2"/>
  <c r="G93" i="2"/>
  <c r="H93" i="2"/>
  <c r="I93" i="2"/>
  <c r="B94" i="2"/>
  <c r="D94" i="2"/>
  <c r="E94" i="2"/>
  <c r="F94" i="2"/>
  <c r="G94" i="2"/>
  <c r="H94" i="2"/>
  <c r="I94" i="2"/>
  <c r="B95" i="2"/>
  <c r="D95" i="2"/>
  <c r="E95" i="2"/>
  <c r="F95" i="2"/>
  <c r="G95" i="2"/>
  <c r="H95" i="2"/>
  <c r="I95" i="2"/>
  <c r="E96" i="2"/>
  <c r="F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103" i="2"/>
  <c r="D103" i="2"/>
  <c r="E103" i="2"/>
  <c r="F103" i="2"/>
  <c r="G103" i="2"/>
  <c r="H103" i="2"/>
  <c r="I103" i="2"/>
  <c r="C104" i="2"/>
  <c r="D104" i="2"/>
  <c r="E104" i="2"/>
  <c r="F104" i="2"/>
  <c r="G104" i="2"/>
  <c r="H104" i="2"/>
  <c r="I104" i="2"/>
  <c r="C105" i="2"/>
  <c r="D105" i="2"/>
  <c r="E105" i="2"/>
  <c r="F105" i="2"/>
  <c r="G105" i="2"/>
  <c r="H105" i="2"/>
  <c r="I105" i="2"/>
  <c r="C106" i="2"/>
  <c r="D106" i="2"/>
  <c r="E106" i="2"/>
  <c r="F106" i="2"/>
  <c r="G106" i="2"/>
  <c r="H106" i="2"/>
  <c r="I106" i="2"/>
  <c r="C107" i="2"/>
  <c r="D107" i="2"/>
  <c r="E107" i="2"/>
  <c r="F107" i="2"/>
  <c r="G107" i="2"/>
  <c r="H107" i="2"/>
  <c r="I107" i="2"/>
  <c r="C108" i="2"/>
  <c r="D108" i="2"/>
  <c r="E108" i="2"/>
  <c r="F108" i="2"/>
  <c r="G108" i="2"/>
  <c r="H108" i="2"/>
  <c r="I108" i="2"/>
  <c r="C109" i="2"/>
  <c r="D109" i="2"/>
  <c r="E109" i="2"/>
  <c r="F109" i="2"/>
  <c r="G109" i="2"/>
  <c r="H109" i="2"/>
  <c r="I109" i="2"/>
  <c r="C110" i="2"/>
  <c r="D110" i="2"/>
  <c r="E110" i="2"/>
  <c r="F110" i="2"/>
  <c r="G110" i="2"/>
  <c r="H110" i="2"/>
  <c r="I110" i="2"/>
  <c r="C111" i="2"/>
  <c r="D111" i="2"/>
  <c r="E111" i="2"/>
  <c r="F111" i="2"/>
  <c r="G111" i="2"/>
  <c r="H111" i="2"/>
  <c r="I111" i="2"/>
  <c r="C112" i="2"/>
  <c r="D112" i="2"/>
  <c r="E112" i="2"/>
  <c r="F112" i="2"/>
  <c r="G112" i="2"/>
  <c r="H112" i="2"/>
  <c r="I112" i="2"/>
  <c r="C113" i="2"/>
  <c r="D113" i="2"/>
  <c r="E113" i="2"/>
  <c r="F113" i="2"/>
  <c r="G113" i="2"/>
  <c r="H113" i="2"/>
  <c r="I113" i="2"/>
  <c r="C114" i="2"/>
  <c r="D114" i="2"/>
  <c r="E114" i="2"/>
  <c r="F114" i="2"/>
  <c r="G114" i="2"/>
  <c r="H114" i="2"/>
  <c r="I114" i="2"/>
  <c r="C115" i="2"/>
  <c r="D115" i="2"/>
  <c r="E115" i="2"/>
  <c r="F115" i="2"/>
  <c r="G115" i="2"/>
  <c r="H115" i="2"/>
  <c r="I115" i="2"/>
  <c r="C116" i="2"/>
  <c r="D116" i="2"/>
  <c r="E116" i="2"/>
  <c r="F116" i="2"/>
  <c r="G116" i="2"/>
  <c r="H116" i="2"/>
  <c r="I116" i="2"/>
  <c r="C117" i="2"/>
  <c r="D117" i="2"/>
  <c r="E117" i="2"/>
  <c r="F117" i="2"/>
  <c r="G117" i="2"/>
  <c r="H117" i="2"/>
  <c r="I117" i="2"/>
  <c r="C118" i="2"/>
  <c r="D118" i="2"/>
  <c r="E118" i="2"/>
  <c r="F118" i="2"/>
  <c r="G118" i="2"/>
  <c r="H118" i="2"/>
  <c r="I118" i="2"/>
  <c r="C119" i="2"/>
  <c r="D119" i="2"/>
  <c r="E119" i="2"/>
  <c r="F119" i="2"/>
  <c r="G119" i="2"/>
  <c r="H119" i="2"/>
  <c r="I119" i="2"/>
  <c r="C120" i="2"/>
  <c r="D120" i="2"/>
  <c r="E120" i="2"/>
  <c r="F120" i="2"/>
  <c r="G120" i="2"/>
  <c r="H120" i="2"/>
  <c r="I120" i="2"/>
  <c r="C121" i="2"/>
  <c r="D121" i="2"/>
  <c r="E121" i="2"/>
  <c r="F121" i="2"/>
  <c r="G121" i="2"/>
  <c r="H121" i="2"/>
  <c r="I121" i="2"/>
  <c r="C122" i="2"/>
  <c r="D122" i="2"/>
  <c r="E122" i="2"/>
  <c r="F122" i="2"/>
  <c r="G122" i="2"/>
  <c r="H122" i="2"/>
  <c r="I122" i="2"/>
  <c r="C123" i="2"/>
  <c r="D123" i="2"/>
  <c r="E123" i="2"/>
  <c r="F123" i="2"/>
  <c r="G123" i="2"/>
  <c r="H123" i="2"/>
  <c r="I123" i="2"/>
  <c r="C124" i="2"/>
  <c r="D124" i="2"/>
  <c r="E124" i="2"/>
  <c r="F124" i="2"/>
  <c r="G124" i="2"/>
  <c r="H124" i="2"/>
  <c r="I124" i="2"/>
  <c r="C125" i="2"/>
  <c r="D125" i="2"/>
  <c r="E125" i="2"/>
  <c r="F125" i="2"/>
  <c r="G125" i="2"/>
  <c r="H125" i="2"/>
  <c r="I125" i="2"/>
  <c r="C126" i="2"/>
  <c r="D126" i="2"/>
  <c r="E126" i="2"/>
  <c r="F126" i="2"/>
  <c r="G126" i="2"/>
  <c r="H126" i="2"/>
  <c r="I126" i="2"/>
  <c r="C127" i="2"/>
  <c r="D127" i="2"/>
  <c r="E127" i="2"/>
  <c r="F127" i="2"/>
  <c r="G127" i="2"/>
  <c r="H127" i="2"/>
  <c r="I127" i="2"/>
  <c r="C128" i="2"/>
  <c r="D128" i="2"/>
  <c r="E128" i="2"/>
  <c r="F128" i="2"/>
  <c r="G128" i="2"/>
  <c r="H128" i="2"/>
  <c r="I128" i="2"/>
  <c r="C129" i="2"/>
  <c r="D129" i="2"/>
  <c r="E129" i="2"/>
  <c r="F129" i="2"/>
  <c r="G129" i="2"/>
  <c r="H129" i="2"/>
  <c r="I129" i="2"/>
  <c r="C130" i="2"/>
  <c r="D130" i="2"/>
  <c r="E130" i="2"/>
  <c r="F130" i="2"/>
  <c r="G130" i="2"/>
  <c r="H130" i="2"/>
  <c r="I130" i="2"/>
  <c r="C131" i="2"/>
  <c r="D131" i="2"/>
  <c r="E131" i="2"/>
  <c r="F131" i="2"/>
  <c r="G131" i="2"/>
  <c r="H131" i="2"/>
  <c r="I131" i="2"/>
  <c r="C132" i="2"/>
  <c r="E132" i="2"/>
  <c r="F132" i="2"/>
  <c r="H132" i="2"/>
  <c r="I132" i="2"/>
  <c r="C133" i="2"/>
  <c r="E133" i="2"/>
  <c r="F133" i="2"/>
  <c r="H133" i="2"/>
  <c r="I133" i="2"/>
  <c r="C134" i="2"/>
  <c r="E134" i="2"/>
  <c r="F134" i="2"/>
  <c r="H134" i="2"/>
  <c r="I134" i="2"/>
  <c r="C135" i="2"/>
  <c r="E135" i="2"/>
  <c r="F135" i="2"/>
  <c r="H135" i="2"/>
  <c r="I135" i="2"/>
  <c r="C136" i="2"/>
  <c r="E136" i="2"/>
  <c r="F136" i="2"/>
  <c r="H136" i="2"/>
  <c r="I136" i="2"/>
  <c r="C137" i="2"/>
  <c r="E137" i="2"/>
  <c r="F137" i="2"/>
  <c r="H137" i="2"/>
  <c r="I137" i="2"/>
  <c r="C138" i="2"/>
  <c r="E138" i="2"/>
  <c r="F138" i="2"/>
  <c r="H138" i="2"/>
  <c r="I138" i="2"/>
  <c r="C139" i="2"/>
  <c r="E139" i="2"/>
  <c r="F139" i="2"/>
  <c r="H139" i="2"/>
  <c r="I139" i="2"/>
  <c r="C140" i="2"/>
  <c r="E140" i="2"/>
  <c r="F140" i="2"/>
  <c r="H140" i="2"/>
  <c r="I140" i="2"/>
  <c r="C141" i="2"/>
  <c r="E141" i="2"/>
  <c r="F141" i="2"/>
  <c r="H141" i="2"/>
  <c r="I141" i="2"/>
  <c r="C142" i="2"/>
  <c r="E142" i="2"/>
  <c r="F142" i="2"/>
  <c r="H142" i="2"/>
  <c r="I142" i="2"/>
  <c r="C143" i="2"/>
  <c r="E143" i="2"/>
  <c r="F143" i="2"/>
  <c r="H143" i="2"/>
  <c r="I143" i="2"/>
  <c r="C144" i="2"/>
  <c r="E144" i="2"/>
  <c r="F144" i="2"/>
  <c r="H144" i="2"/>
  <c r="I144" i="2"/>
  <c r="C145" i="2"/>
  <c r="E145" i="2"/>
  <c r="F145" i="2"/>
  <c r="H145" i="2"/>
  <c r="I145" i="2"/>
  <c r="C146" i="2"/>
  <c r="E146" i="2"/>
  <c r="F146" i="2"/>
  <c r="H146" i="2"/>
  <c r="I146" i="2"/>
  <c r="C147" i="2"/>
  <c r="E147" i="2"/>
  <c r="F147" i="2"/>
  <c r="H147" i="2"/>
  <c r="I147" i="2"/>
  <c r="C148" i="2"/>
  <c r="E148" i="2"/>
  <c r="F148" i="2"/>
  <c r="H148" i="2"/>
  <c r="I148" i="2"/>
  <c r="C149" i="2"/>
  <c r="E149" i="2"/>
  <c r="F149" i="2"/>
  <c r="H149" i="2"/>
  <c r="I149" i="2"/>
  <c r="C150" i="2"/>
  <c r="E150" i="2"/>
  <c r="F150" i="2"/>
  <c r="H150" i="2"/>
  <c r="I150" i="2"/>
  <c r="C151" i="2"/>
  <c r="E151" i="2"/>
  <c r="F151" i="2"/>
  <c r="H151" i="2"/>
  <c r="I151" i="2"/>
  <c r="C152" i="2"/>
  <c r="E152" i="2"/>
  <c r="F152" i="2"/>
  <c r="H152" i="2"/>
  <c r="I152" i="2"/>
  <c r="C153" i="2"/>
  <c r="E153" i="2"/>
  <c r="F153" i="2"/>
  <c r="H153" i="2"/>
  <c r="I153" i="2"/>
  <c r="C154" i="2"/>
  <c r="E154" i="2"/>
  <c r="F154" i="2"/>
  <c r="H154" i="2"/>
  <c r="I154" i="2"/>
  <c r="C155" i="2"/>
  <c r="E155" i="2"/>
  <c r="F155" i="2"/>
  <c r="H155" i="2"/>
  <c r="I155" i="2"/>
  <c r="C156" i="2"/>
  <c r="E156" i="2"/>
  <c r="F156" i="2"/>
  <c r="H156" i="2"/>
  <c r="I156" i="2"/>
  <c r="C157" i="2"/>
  <c r="E157" i="2"/>
  <c r="F157" i="2"/>
  <c r="H157" i="2"/>
  <c r="I157" i="2"/>
  <c r="C158" i="2"/>
  <c r="E158" i="2"/>
  <c r="F158" i="2"/>
  <c r="H158" i="2"/>
  <c r="I158" i="2"/>
  <c r="C159" i="2"/>
  <c r="E159" i="2"/>
  <c r="F159" i="2"/>
  <c r="H159" i="2"/>
  <c r="I159" i="2"/>
  <c r="C160" i="2"/>
  <c r="E160" i="2"/>
  <c r="F160" i="2"/>
  <c r="H160" i="2"/>
  <c r="I160" i="2"/>
  <c r="C161" i="2"/>
  <c r="E161" i="2"/>
  <c r="F161" i="2"/>
  <c r="H161" i="2"/>
  <c r="I161" i="2"/>
  <c r="C162" i="2"/>
  <c r="E162" i="2"/>
  <c r="F162" i="2"/>
  <c r="H162" i="2"/>
  <c r="I162" i="2"/>
  <c r="C163" i="2"/>
  <c r="E163" i="2"/>
  <c r="F163" i="2"/>
  <c r="H163" i="2"/>
  <c r="I163" i="2"/>
  <c r="C164" i="2"/>
  <c r="E164" i="2"/>
  <c r="F164" i="2"/>
  <c r="H164" i="2"/>
  <c r="I164" i="2"/>
  <c r="C165" i="2"/>
  <c r="E165" i="2"/>
  <c r="F165" i="2"/>
  <c r="H165" i="2"/>
  <c r="I165" i="2"/>
  <c r="C166" i="2"/>
  <c r="E166" i="2"/>
  <c r="F166" i="2"/>
  <c r="H166" i="2"/>
  <c r="I166" i="2"/>
  <c r="C167" i="2"/>
  <c r="E167" i="2"/>
  <c r="F167" i="2"/>
  <c r="H167" i="2"/>
  <c r="I167" i="2"/>
  <c r="C168" i="2"/>
  <c r="E168" i="2"/>
  <c r="F168" i="2"/>
  <c r="H168" i="2"/>
  <c r="I168" i="2"/>
  <c r="C169" i="2"/>
  <c r="E169" i="2"/>
  <c r="F169" i="2"/>
  <c r="H169" i="2"/>
  <c r="I169" i="2"/>
  <c r="C170" i="2"/>
  <c r="E170" i="2"/>
  <c r="F170" i="2"/>
  <c r="H170" i="2"/>
  <c r="I170" i="2"/>
  <c r="C171" i="2"/>
  <c r="E171" i="2"/>
  <c r="F171" i="2"/>
  <c r="H171" i="2"/>
  <c r="I171" i="2"/>
  <c r="C172" i="2"/>
  <c r="E172" i="2"/>
  <c r="F172" i="2"/>
  <c r="H172" i="2"/>
  <c r="I172" i="2"/>
  <c r="C173" i="2"/>
  <c r="E173" i="2"/>
  <c r="F173" i="2"/>
  <c r="H173" i="2"/>
  <c r="I173" i="2"/>
  <c r="C174" i="2"/>
  <c r="E174" i="2"/>
  <c r="F174" i="2"/>
  <c r="H174" i="2"/>
  <c r="I174" i="2"/>
  <c r="C175" i="2"/>
  <c r="E175" i="2"/>
  <c r="F175" i="2"/>
  <c r="H175" i="2"/>
  <c r="I175" i="2"/>
  <c r="C176" i="2"/>
  <c r="E176" i="2"/>
  <c r="F176" i="2"/>
  <c r="H176" i="2"/>
  <c r="I176" i="2"/>
  <c r="C177" i="2"/>
  <c r="E177" i="2"/>
  <c r="F177" i="2"/>
  <c r="H177" i="2"/>
  <c r="I177" i="2"/>
  <c r="C178" i="2"/>
  <c r="E178" i="2"/>
  <c r="F178" i="2"/>
  <c r="H178" i="2"/>
  <c r="I178" i="2"/>
  <c r="C179" i="2"/>
  <c r="E179" i="2"/>
  <c r="F179" i="2"/>
  <c r="H179" i="2"/>
  <c r="I179" i="2"/>
  <c r="C180" i="2"/>
  <c r="E180" i="2"/>
  <c r="F180" i="2"/>
  <c r="H180" i="2"/>
  <c r="I180" i="2"/>
  <c r="C181" i="2"/>
  <c r="E181" i="2"/>
  <c r="F181" i="2"/>
  <c r="H181" i="2"/>
  <c r="I181" i="2"/>
  <c r="C182" i="2"/>
  <c r="E182" i="2"/>
  <c r="F182" i="2"/>
  <c r="H182" i="2"/>
  <c r="I182" i="2"/>
  <c r="C183" i="2"/>
  <c r="E183" i="2"/>
  <c r="F183" i="2"/>
  <c r="H183" i="2"/>
  <c r="I183" i="2"/>
  <c r="C184" i="2"/>
  <c r="E184" i="2"/>
  <c r="F184" i="2"/>
  <c r="H184" i="2"/>
  <c r="I184" i="2"/>
  <c r="C185" i="2"/>
  <c r="D185" i="2"/>
  <c r="E185" i="2"/>
  <c r="F185" i="2"/>
  <c r="G185" i="2"/>
  <c r="H185" i="2"/>
  <c r="I185" i="2"/>
  <c r="C186" i="2"/>
  <c r="D186" i="2"/>
  <c r="E186" i="2"/>
  <c r="F186" i="2"/>
  <c r="G186" i="2"/>
  <c r="H186" i="2"/>
  <c r="I186" i="2"/>
  <c r="E187" i="2"/>
  <c r="F187" i="2"/>
  <c r="H187" i="2"/>
  <c r="I187" i="2"/>
  <c r="C188" i="2"/>
  <c r="D188" i="2"/>
  <c r="E188" i="2"/>
  <c r="F188" i="2"/>
  <c r="G188" i="2"/>
  <c r="H188" i="2"/>
  <c r="I188" i="2"/>
  <c r="C189" i="2"/>
  <c r="E189" i="2"/>
  <c r="F189" i="2"/>
  <c r="H189" i="2"/>
  <c r="I189" i="2"/>
  <c r="C190" i="2"/>
  <c r="E190" i="2"/>
  <c r="F190" i="2"/>
  <c r="H190" i="2"/>
  <c r="I190" i="2"/>
  <c r="C191" i="2"/>
  <c r="E191" i="2"/>
  <c r="F191" i="2"/>
  <c r="H191" i="2"/>
  <c r="I191" i="2"/>
  <c r="C192" i="2"/>
  <c r="E192" i="2"/>
  <c r="F192" i="2"/>
  <c r="H192" i="2"/>
  <c r="I192" i="2"/>
  <c r="C193" i="2"/>
  <c r="E193" i="2"/>
  <c r="F193" i="2"/>
  <c r="H193" i="2"/>
  <c r="I193" i="2"/>
  <c r="C194" i="2"/>
  <c r="E194" i="2"/>
  <c r="F194" i="2"/>
  <c r="H194" i="2"/>
  <c r="I194" i="2"/>
  <c r="C195" i="2"/>
  <c r="E195" i="2"/>
  <c r="F195" i="2"/>
  <c r="H195" i="2"/>
  <c r="I195" i="2"/>
  <c r="C196" i="2"/>
  <c r="E196" i="2"/>
  <c r="F196" i="2"/>
  <c r="H196" i="2"/>
  <c r="I196" i="2"/>
  <c r="C197" i="2"/>
  <c r="E197" i="2"/>
  <c r="F197" i="2"/>
  <c r="H197" i="2"/>
  <c r="I197" i="2"/>
  <c r="C198" i="2"/>
  <c r="E198" i="2"/>
  <c r="F198" i="2"/>
  <c r="H198" i="2"/>
  <c r="I198" i="2"/>
  <c r="C199" i="2"/>
  <c r="E199" i="2"/>
  <c r="F199" i="2"/>
  <c r="H199" i="2"/>
  <c r="I199" i="2"/>
  <c r="C200" i="2"/>
  <c r="E200" i="2"/>
  <c r="F200" i="2"/>
  <c r="H200" i="2"/>
  <c r="I200" i="2"/>
  <c r="C201" i="2"/>
  <c r="E201" i="2"/>
  <c r="F201" i="2"/>
  <c r="H201" i="2"/>
  <c r="I201" i="2"/>
  <c r="C202" i="2"/>
  <c r="E202" i="2"/>
  <c r="F202" i="2"/>
  <c r="H202" i="2"/>
  <c r="I202" i="2"/>
  <c r="C203" i="2"/>
  <c r="E203" i="2"/>
  <c r="F203" i="2"/>
  <c r="H203" i="2"/>
  <c r="I203" i="2"/>
  <c r="C204" i="2"/>
  <c r="E204" i="2"/>
  <c r="F204" i="2"/>
  <c r="H204" i="2"/>
  <c r="I204" i="2"/>
  <c r="C205" i="2"/>
  <c r="E205" i="2"/>
  <c r="F205" i="2"/>
  <c r="H205" i="2"/>
  <c r="I205" i="2"/>
  <c r="C206" i="2"/>
  <c r="E206" i="2"/>
  <c r="F206" i="2"/>
  <c r="H206" i="2"/>
  <c r="I206" i="2"/>
  <c r="C207" i="2"/>
  <c r="E207" i="2"/>
  <c r="F207" i="2"/>
  <c r="G207" i="2"/>
  <c r="H207" i="2"/>
  <c r="I207" i="2"/>
  <c r="A208" i="2"/>
  <c r="C208" i="2"/>
  <c r="E208" i="2"/>
  <c r="F208" i="2"/>
  <c r="G208" i="2"/>
  <c r="H208" i="2"/>
  <c r="I208" i="2"/>
  <c r="A209" i="2"/>
  <c r="B209" i="2"/>
  <c r="C209" i="2"/>
  <c r="D209" i="2"/>
  <c r="E209" i="2"/>
  <c r="F209" i="2"/>
  <c r="G209" i="2"/>
  <c r="H209" i="2"/>
  <c r="I209" i="2"/>
  <c r="A1" i="2"/>
  <c r="H1" i="2"/>
  <c r="A2" i="2"/>
  <c r="H2" i="2"/>
  <c r="A3" i="2"/>
  <c r="H3" i="2"/>
  <c r="C4" i="2"/>
  <c r="E4" i="2"/>
  <c r="F4" i="2"/>
  <c r="H4" i="2"/>
  <c r="C5" i="2"/>
  <c r="E5" i="2"/>
  <c r="F5" i="2"/>
  <c r="H5" i="2"/>
  <c r="A6" i="2"/>
  <c r="B6" i="2"/>
  <c r="C6" i="2"/>
  <c r="D6" i="2"/>
  <c r="E6" i="2"/>
  <c r="F6" i="2"/>
  <c r="G6" i="2"/>
  <c r="H6" i="2"/>
  <c r="A7" i="2"/>
  <c r="B7" i="2"/>
  <c r="C7" i="2"/>
  <c r="D7" i="2"/>
  <c r="E7" i="2"/>
  <c r="F7" i="2"/>
  <c r="G7" i="2"/>
  <c r="H7" i="2"/>
  <c r="A8" i="2"/>
  <c r="B8" i="2"/>
  <c r="C8" i="2"/>
  <c r="D8" i="2"/>
  <c r="E8" i="2"/>
  <c r="F8" i="2"/>
  <c r="G8" i="2"/>
  <c r="H8" i="2"/>
  <c r="A9" i="2"/>
  <c r="B9" i="2"/>
  <c r="C9" i="2"/>
  <c r="D9" i="2"/>
  <c r="E9" i="2"/>
  <c r="F9" i="2"/>
  <c r="G9" i="2"/>
  <c r="H9" i="2"/>
  <c r="A10" i="2"/>
  <c r="B10" i="2"/>
  <c r="C10" i="2"/>
  <c r="D10" i="2"/>
  <c r="E10" i="2"/>
  <c r="F10" i="2"/>
  <c r="G10" i="2"/>
  <c r="H10" i="2"/>
  <c r="A11" i="2"/>
  <c r="B11" i="2"/>
  <c r="C11" i="2"/>
  <c r="D11" i="2"/>
  <c r="E11" i="2"/>
  <c r="F11" i="2"/>
  <c r="G11" i="2"/>
  <c r="H11" i="2"/>
  <c r="A12" i="2"/>
  <c r="B12" i="2"/>
  <c r="C12" i="2"/>
  <c r="D12" i="2"/>
  <c r="E12" i="2"/>
  <c r="F12" i="2"/>
  <c r="G12" i="2"/>
  <c r="H12" i="2"/>
  <c r="A13" i="2"/>
  <c r="B13" i="2"/>
  <c r="C13" i="2"/>
  <c r="D13" i="2"/>
  <c r="E13" i="2"/>
  <c r="F13" i="2"/>
  <c r="G13" i="2"/>
  <c r="H13" i="2"/>
  <c r="A14" i="2"/>
  <c r="C14" i="2"/>
  <c r="E14" i="2"/>
  <c r="F14" i="2"/>
  <c r="H14" i="2"/>
  <c r="A15" i="2"/>
  <c r="C15" i="2"/>
  <c r="E15" i="2"/>
  <c r="F15" i="2"/>
  <c r="H15" i="2"/>
  <c r="A16" i="2"/>
  <c r="C16" i="2"/>
  <c r="E16" i="2"/>
  <c r="F16" i="2"/>
  <c r="H16" i="2"/>
  <c r="A17" i="2"/>
  <c r="C17" i="2"/>
  <c r="E17" i="2"/>
  <c r="F17" i="2"/>
  <c r="H17" i="2"/>
  <c r="A18" i="2"/>
  <c r="C18" i="2"/>
  <c r="E18" i="2"/>
  <c r="F18" i="2"/>
  <c r="H18" i="2"/>
  <c r="A19" i="2"/>
  <c r="C19" i="2"/>
  <c r="E19" i="2"/>
  <c r="F19" i="2"/>
  <c r="H19" i="2"/>
  <c r="A20" i="2"/>
  <c r="C20" i="2"/>
  <c r="E20" i="2"/>
  <c r="F20" i="2"/>
  <c r="G20" i="2"/>
  <c r="H20" i="2"/>
  <c r="A21" i="2"/>
  <c r="B21" i="2"/>
  <c r="C21" i="2"/>
  <c r="E21" i="2"/>
  <c r="F21" i="2"/>
  <c r="G21" i="2"/>
  <c r="H21" i="2"/>
  <c r="A22" i="2"/>
  <c r="B22" i="2"/>
  <c r="C22" i="2"/>
  <c r="E22" i="2"/>
  <c r="F22" i="2"/>
  <c r="G22" i="2"/>
  <c r="H22" i="2"/>
  <c r="A23" i="2"/>
  <c r="B23" i="2"/>
  <c r="C23" i="2"/>
  <c r="E23" i="2"/>
  <c r="F23" i="2"/>
  <c r="H23" i="2"/>
  <c r="A24" i="2"/>
  <c r="B24" i="2"/>
  <c r="C24" i="2"/>
  <c r="D24" i="2"/>
  <c r="E24" i="2"/>
  <c r="F24" i="2"/>
  <c r="G24" i="2"/>
  <c r="H24" i="2"/>
  <c r="A25" i="2"/>
  <c r="B25" i="2"/>
  <c r="C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H29" i="2"/>
  <c r="A30" i="2"/>
  <c r="C30" i="2"/>
  <c r="E30" i="2"/>
  <c r="F30" i="2"/>
  <c r="H30" i="2"/>
  <c r="A31" i="2"/>
  <c r="C31" i="2"/>
  <c r="E31" i="2"/>
  <c r="F31" i="2"/>
  <c r="H31" i="2"/>
  <c r="A32" i="2"/>
  <c r="C32" i="2"/>
  <c r="E32" i="2"/>
  <c r="F32" i="2"/>
  <c r="H32" i="2"/>
  <c r="A33" i="2"/>
  <c r="C33" i="2"/>
  <c r="E33" i="2"/>
  <c r="F33" i="2"/>
  <c r="H33" i="2"/>
  <c r="A34" i="2"/>
  <c r="C34" i="2"/>
  <c r="E34" i="2"/>
  <c r="F34" i="2"/>
  <c r="H34" i="2"/>
  <c r="A35" i="2"/>
  <c r="C35" i="2"/>
  <c r="E35" i="2"/>
  <c r="F35" i="2"/>
  <c r="H35" i="2"/>
  <c r="A36" i="2"/>
  <c r="C36" i="2"/>
  <c r="E36" i="2"/>
  <c r="F36" i="2"/>
  <c r="H36" i="2"/>
  <c r="A37" i="2"/>
  <c r="C37" i="2"/>
  <c r="E37" i="2"/>
  <c r="F37" i="2"/>
  <c r="H37" i="2"/>
  <c r="A38" i="2"/>
  <c r="C38" i="2"/>
  <c r="E38" i="2"/>
  <c r="F38" i="2"/>
  <c r="H38" i="2"/>
  <c r="J20" i="9" l="1"/>
  <c r="B9" i="9"/>
  <c r="K21" i="8"/>
  <c r="K24" i="3"/>
  <c r="L23" i="4" l="1"/>
  <c r="K23" i="4"/>
  <c r="J23" i="4"/>
  <c r="I23" i="4"/>
  <c r="H23" i="4"/>
  <c r="H13" i="3"/>
  <c r="H194" i="15" l="1"/>
  <c r="H193" i="15"/>
  <c r="H192" i="15" s="1"/>
  <c r="H195" i="15"/>
  <c r="I196" i="15" l="1"/>
  <c r="J196" i="15"/>
  <c r="K196" i="15"/>
  <c r="L196" i="15"/>
  <c r="H196" i="15"/>
  <c r="I197" i="15"/>
  <c r="I193" i="15"/>
  <c r="I192" i="15" s="1"/>
  <c r="J193" i="15"/>
  <c r="J192" i="15" s="1"/>
  <c r="J197" i="15" s="1"/>
  <c r="K193" i="15"/>
  <c r="K192" i="15" s="1"/>
  <c r="L193" i="15"/>
  <c r="L192" i="15" s="1"/>
  <c r="I194" i="15"/>
  <c r="J194" i="15"/>
  <c r="K194" i="15"/>
  <c r="L194" i="15"/>
  <c r="I195" i="15"/>
  <c r="J195" i="15"/>
  <c r="K195" i="15"/>
  <c r="L195" i="15"/>
  <c r="H197" i="15"/>
  <c r="H25" i="15"/>
  <c r="G189" i="15"/>
  <c r="F189" i="15"/>
  <c r="E189" i="15"/>
  <c r="P32" i="15" s="1"/>
  <c r="L81" i="15"/>
  <c r="K81" i="15"/>
  <c r="J81" i="15"/>
  <c r="I81" i="15"/>
  <c r="H81" i="15"/>
  <c r="L188" i="15"/>
  <c r="K188" i="15"/>
  <c r="J188" i="15"/>
  <c r="I188" i="15"/>
  <c r="H188" i="15"/>
  <c r="L187" i="15"/>
  <c r="K187" i="15"/>
  <c r="J187" i="15"/>
  <c r="I187" i="15"/>
  <c r="H187" i="15"/>
  <c r="L186" i="15"/>
  <c r="K186" i="15"/>
  <c r="J186" i="15"/>
  <c r="I186" i="15"/>
  <c r="H186" i="15"/>
  <c r="L185" i="15"/>
  <c r="K185" i="15"/>
  <c r="J185" i="15"/>
  <c r="I185" i="15"/>
  <c r="H185" i="15"/>
  <c r="L184" i="15"/>
  <c r="K184" i="15"/>
  <c r="J184" i="15"/>
  <c r="I184" i="15"/>
  <c r="H184" i="15"/>
  <c r="L183" i="15"/>
  <c r="K183" i="15"/>
  <c r="J183" i="15"/>
  <c r="I183" i="15"/>
  <c r="H183" i="15"/>
  <c r="L182" i="15"/>
  <c r="K182" i="15"/>
  <c r="J182" i="15"/>
  <c r="I182" i="15"/>
  <c r="H182" i="15"/>
  <c r="L181" i="15"/>
  <c r="K181" i="15"/>
  <c r="J181" i="15"/>
  <c r="I181" i="15"/>
  <c r="H181" i="15"/>
  <c r="L180" i="15"/>
  <c r="K180" i="15"/>
  <c r="J180" i="15"/>
  <c r="I180" i="15"/>
  <c r="H180" i="15"/>
  <c r="L179" i="15"/>
  <c r="K179" i="15"/>
  <c r="J179" i="15"/>
  <c r="I179" i="15"/>
  <c r="H179" i="15"/>
  <c r="L178" i="15"/>
  <c r="K178" i="15"/>
  <c r="J178" i="15"/>
  <c r="I178" i="15"/>
  <c r="H178" i="15"/>
  <c r="L177" i="15"/>
  <c r="K177" i="15"/>
  <c r="J177" i="15"/>
  <c r="I177" i="15"/>
  <c r="H177" i="15"/>
  <c r="L176" i="15"/>
  <c r="K176" i="15"/>
  <c r="J176" i="15"/>
  <c r="I176" i="15"/>
  <c r="H176" i="15"/>
  <c r="L71" i="15"/>
  <c r="K71" i="15"/>
  <c r="J71" i="15"/>
  <c r="I71" i="15"/>
  <c r="H71" i="15"/>
  <c r="L60" i="15"/>
  <c r="K60" i="15"/>
  <c r="J60" i="15"/>
  <c r="I60" i="15"/>
  <c r="H60" i="15"/>
  <c r="L48" i="15"/>
  <c r="K48" i="15"/>
  <c r="J48" i="15"/>
  <c r="I48" i="15"/>
  <c r="H48" i="15"/>
  <c r="L47" i="15"/>
  <c r="K47" i="15"/>
  <c r="J47" i="15"/>
  <c r="I47" i="15"/>
  <c r="H47" i="15"/>
  <c r="L74" i="15"/>
  <c r="K74" i="15"/>
  <c r="J74" i="15"/>
  <c r="I74" i="15"/>
  <c r="H74" i="15"/>
  <c r="L80" i="15"/>
  <c r="K80" i="15"/>
  <c r="J80" i="15"/>
  <c r="I80" i="15"/>
  <c r="H80" i="15"/>
  <c r="L73" i="15"/>
  <c r="K73" i="15"/>
  <c r="J73" i="15"/>
  <c r="I73" i="15"/>
  <c r="H73" i="15"/>
  <c r="L72" i="15"/>
  <c r="K72" i="15"/>
  <c r="J72" i="15"/>
  <c r="I72" i="15"/>
  <c r="H72" i="15"/>
  <c r="L46" i="15"/>
  <c r="K46" i="15"/>
  <c r="J46" i="15"/>
  <c r="I46" i="15"/>
  <c r="H46" i="15"/>
  <c r="L70" i="15"/>
  <c r="K70" i="15"/>
  <c r="J70" i="15"/>
  <c r="I70" i="15"/>
  <c r="H70" i="15"/>
  <c r="L69" i="15"/>
  <c r="K69" i="15"/>
  <c r="J69" i="15"/>
  <c r="I69" i="15"/>
  <c r="H69" i="15"/>
  <c r="L68" i="15"/>
  <c r="K68" i="15"/>
  <c r="J68" i="15"/>
  <c r="I68" i="15"/>
  <c r="H68" i="15"/>
  <c r="L67" i="15"/>
  <c r="K67" i="15"/>
  <c r="J67" i="15"/>
  <c r="I67" i="15"/>
  <c r="H67" i="15"/>
  <c r="L66" i="15"/>
  <c r="K66" i="15"/>
  <c r="J66" i="15"/>
  <c r="I66" i="15"/>
  <c r="H66" i="15"/>
  <c r="L65" i="15"/>
  <c r="K65" i="15"/>
  <c r="J65" i="15"/>
  <c r="I65" i="15"/>
  <c r="H65" i="15"/>
  <c r="L64" i="15"/>
  <c r="K64" i="15"/>
  <c r="J64" i="15"/>
  <c r="I64" i="15"/>
  <c r="H64" i="15"/>
  <c r="L63" i="15"/>
  <c r="K63" i="15"/>
  <c r="J63" i="15"/>
  <c r="I63" i="15"/>
  <c r="H63" i="15"/>
  <c r="L62" i="15"/>
  <c r="K62" i="15"/>
  <c r="J62" i="15"/>
  <c r="I62" i="15"/>
  <c r="H62" i="15"/>
  <c r="L61" i="15"/>
  <c r="K61" i="15"/>
  <c r="J61" i="15"/>
  <c r="I61" i="15"/>
  <c r="H61" i="15"/>
  <c r="L29" i="15"/>
  <c r="K29" i="15"/>
  <c r="J29" i="15"/>
  <c r="I29" i="15"/>
  <c r="H29" i="15"/>
  <c r="L59" i="15"/>
  <c r="K59" i="15"/>
  <c r="J59" i="15"/>
  <c r="I59" i="15"/>
  <c r="H59" i="15"/>
  <c r="L58" i="15"/>
  <c r="K58" i="15"/>
  <c r="J58" i="15"/>
  <c r="I58" i="15"/>
  <c r="H58" i="15"/>
  <c r="L57" i="15"/>
  <c r="K57" i="15"/>
  <c r="J57" i="15"/>
  <c r="I57" i="15"/>
  <c r="H57" i="15"/>
  <c r="L56" i="15"/>
  <c r="K56" i="15"/>
  <c r="J56" i="15"/>
  <c r="I56" i="15"/>
  <c r="H56" i="15"/>
  <c r="L55" i="15"/>
  <c r="K55" i="15"/>
  <c r="J55" i="15"/>
  <c r="I55" i="15"/>
  <c r="H55" i="15"/>
  <c r="L54" i="15"/>
  <c r="K54" i="15"/>
  <c r="J54" i="15"/>
  <c r="I54" i="15"/>
  <c r="H54" i="15"/>
  <c r="L53" i="15"/>
  <c r="K53" i="15"/>
  <c r="J53" i="15"/>
  <c r="I53" i="15"/>
  <c r="H53" i="15"/>
  <c r="L52" i="15"/>
  <c r="K52" i="15"/>
  <c r="J52" i="15"/>
  <c r="I52" i="15"/>
  <c r="H52" i="15"/>
  <c r="L51" i="15"/>
  <c r="K51" i="15"/>
  <c r="J51" i="15"/>
  <c r="I51" i="15"/>
  <c r="H51" i="15"/>
  <c r="L50" i="15"/>
  <c r="K50" i="15"/>
  <c r="J50" i="15"/>
  <c r="I50" i="15"/>
  <c r="H50" i="15"/>
  <c r="L49" i="15"/>
  <c r="K49" i="15"/>
  <c r="J49" i="15"/>
  <c r="I49" i="15"/>
  <c r="H49" i="15"/>
  <c r="L31" i="15"/>
  <c r="K31" i="15"/>
  <c r="J31" i="15"/>
  <c r="I31" i="15"/>
  <c r="H31" i="15"/>
  <c r="L26" i="15"/>
  <c r="K26" i="15"/>
  <c r="J26" i="15"/>
  <c r="I26" i="15"/>
  <c r="H26" i="15"/>
  <c r="L25" i="15"/>
  <c r="K25" i="15"/>
  <c r="J25" i="15"/>
  <c r="I25" i="15"/>
  <c r="L45" i="15"/>
  <c r="K45" i="15"/>
  <c r="J45" i="15"/>
  <c r="I45" i="15"/>
  <c r="H45" i="15"/>
  <c r="L44" i="15"/>
  <c r="K44" i="15"/>
  <c r="J44" i="15"/>
  <c r="I44" i="15"/>
  <c r="H44" i="15"/>
  <c r="L43" i="15"/>
  <c r="K43" i="15"/>
  <c r="J43" i="15"/>
  <c r="I43" i="15"/>
  <c r="H43" i="15"/>
  <c r="L42" i="15"/>
  <c r="K42" i="15"/>
  <c r="J42" i="15"/>
  <c r="I42" i="15"/>
  <c r="H42" i="15"/>
  <c r="L41" i="15"/>
  <c r="K41" i="15"/>
  <c r="J41" i="15"/>
  <c r="I41" i="15"/>
  <c r="H41" i="15"/>
  <c r="L30" i="15"/>
  <c r="K30" i="15"/>
  <c r="J30" i="15"/>
  <c r="I30" i="15"/>
  <c r="H30" i="15"/>
  <c r="L40" i="15"/>
  <c r="K40" i="15"/>
  <c r="J40" i="15"/>
  <c r="I40" i="15"/>
  <c r="H40" i="15"/>
  <c r="L39" i="15"/>
  <c r="K39" i="15"/>
  <c r="J39" i="15"/>
  <c r="I39" i="15"/>
  <c r="H39" i="15"/>
  <c r="L38" i="15"/>
  <c r="K38" i="15"/>
  <c r="J38" i="15"/>
  <c r="I38" i="15"/>
  <c r="H38" i="15"/>
  <c r="L37" i="15"/>
  <c r="K37" i="15"/>
  <c r="J37" i="15"/>
  <c r="I37" i="15"/>
  <c r="H37" i="15"/>
  <c r="L36" i="15"/>
  <c r="K36" i="15"/>
  <c r="J36" i="15"/>
  <c r="I36" i="15"/>
  <c r="H36" i="15"/>
  <c r="L35" i="15"/>
  <c r="K35" i="15"/>
  <c r="J35" i="15"/>
  <c r="I35" i="15"/>
  <c r="H35" i="15"/>
  <c r="L34" i="15"/>
  <c r="K34" i="15"/>
  <c r="J34" i="15"/>
  <c r="I34" i="15"/>
  <c r="H34" i="15"/>
  <c r="L33" i="15"/>
  <c r="K33" i="15"/>
  <c r="J33" i="15"/>
  <c r="I33" i="15"/>
  <c r="H33" i="15"/>
  <c r="L32" i="15"/>
  <c r="K32" i="15"/>
  <c r="J32" i="15"/>
  <c r="I32" i="15"/>
  <c r="H32" i="15"/>
  <c r="L27" i="15"/>
  <c r="K27" i="15"/>
  <c r="J27" i="15"/>
  <c r="I27" i="15"/>
  <c r="H27" i="15"/>
  <c r="L28" i="15"/>
  <c r="K28" i="15"/>
  <c r="J28" i="15"/>
  <c r="I28" i="15"/>
  <c r="H28" i="15"/>
  <c r="L24" i="15"/>
  <c r="K24" i="15"/>
  <c r="J24" i="15"/>
  <c r="I24" i="15"/>
  <c r="H24" i="15"/>
  <c r="L175" i="15"/>
  <c r="K175" i="15"/>
  <c r="J175" i="15"/>
  <c r="I175" i="15"/>
  <c r="H175" i="15"/>
  <c r="L174" i="15"/>
  <c r="K174" i="15"/>
  <c r="J174" i="15"/>
  <c r="I174" i="15"/>
  <c r="H174" i="15"/>
  <c r="L77" i="15"/>
  <c r="K77" i="15"/>
  <c r="J77" i="15"/>
  <c r="I77" i="15"/>
  <c r="H77" i="15"/>
  <c r="B77" i="15"/>
  <c r="L173" i="15"/>
  <c r="K173" i="15"/>
  <c r="J173" i="15"/>
  <c r="I173" i="15"/>
  <c r="H173" i="15"/>
  <c r="L172" i="15"/>
  <c r="K172" i="15"/>
  <c r="J172" i="15"/>
  <c r="I172" i="15"/>
  <c r="H172" i="15"/>
  <c r="L171" i="15"/>
  <c r="K171" i="15"/>
  <c r="J171" i="15"/>
  <c r="I171" i="15"/>
  <c r="H171" i="15"/>
  <c r="L76" i="15"/>
  <c r="K76" i="15"/>
  <c r="J76" i="15"/>
  <c r="I76" i="15"/>
  <c r="H76" i="15"/>
  <c r="L170" i="15"/>
  <c r="K170" i="15"/>
  <c r="J170" i="15"/>
  <c r="I170" i="15"/>
  <c r="H170" i="15"/>
  <c r="L78" i="15"/>
  <c r="K78" i="15"/>
  <c r="J78" i="15"/>
  <c r="I78" i="15"/>
  <c r="H78" i="15"/>
  <c r="L169" i="15"/>
  <c r="K169" i="15"/>
  <c r="J169" i="15"/>
  <c r="I169" i="15"/>
  <c r="H169" i="15"/>
  <c r="L168" i="15"/>
  <c r="K168" i="15"/>
  <c r="J168" i="15"/>
  <c r="I168" i="15"/>
  <c r="H168" i="15"/>
  <c r="L167" i="15"/>
  <c r="K167" i="15"/>
  <c r="J167" i="15"/>
  <c r="I167" i="15"/>
  <c r="H167" i="15"/>
  <c r="L166" i="15"/>
  <c r="K166" i="15"/>
  <c r="J166" i="15"/>
  <c r="I166" i="15"/>
  <c r="H166" i="15"/>
  <c r="L165" i="15"/>
  <c r="K165" i="15"/>
  <c r="J165" i="15"/>
  <c r="I165" i="15"/>
  <c r="H165" i="15"/>
  <c r="L164" i="15"/>
  <c r="K164" i="15"/>
  <c r="J164" i="15"/>
  <c r="I164" i="15"/>
  <c r="H164" i="15"/>
  <c r="L163" i="15"/>
  <c r="K163" i="15"/>
  <c r="J163" i="15"/>
  <c r="I163" i="15"/>
  <c r="H163" i="15"/>
  <c r="L162" i="15"/>
  <c r="K162" i="15"/>
  <c r="J162" i="15"/>
  <c r="I162" i="15"/>
  <c r="H162" i="15"/>
  <c r="L161" i="15"/>
  <c r="K161" i="15"/>
  <c r="J161" i="15"/>
  <c r="I161" i="15"/>
  <c r="H161" i="15"/>
  <c r="L160" i="15"/>
  <c r="K160" i="15"/>
  <c r="J160" i="15"/>
  <c r="I160" i="15"/>
  <c r="H160" i="15"/>
  <c r="L159" i="15"/>
  <c r="K159" i="15"/>
  <c r="J159" i="15"/>
  <c r="I159" i="15"/>
  <c r="H159" i="15"/>
  <c r="L158" i="15"/>
  <c r="K158" i="15"/>
  <c r="J158" i="15"/>
  <c r="I158" i="15"/>
  <c r="H158" i="15"/>
  <c r="L157" i="15"/>
  <c r="K157" i="15"/>
  <c r="J157" i="15"/>
  <c r="I157" i="15"/>
  <c r="H157" i="15"/>
  <c r="L156" i="15"/>
  <c r="K156" i="15"/>
  <c r="J156" i="15"/>
  <c r="I156" i="15"/>
  <c r="H156" i="15"/>
  <c r="L155" i="15"/>
  <c r="K155" i="15"/>
  <c r="J155" i="15"/>
  <c r="I155" i="15"/>
  <c r="H155" i="15"/>
  <c r="L154" i="15"/>
  <c r="K154" i="15"/>
  <c r="J154" i="15"/>
  <c r="I154" i="15"/>
  <c r="H154" i="15"/>
  <c r="L153" i="15"/>
  <c r="K153" i="15"/>
  <c r="J153" i="15"/>
  <c r="I153" i="15"/>
  <c r="H153" i="15"/>
  <c r="L152" i="15"/>
  <c r="K152" i="15"/>
  <c r="J152" i="15"/>
  <c r="I152" i="15"/>
  <c r="H152" i="15"/>
  <c r="L151" i="15"/>
  <c r="K151" i="15"/>
  <c r="J151" i="15"/>
  <c r="I151" i="15"/>
  <c r="H151" i="15"/>
  <c r="L150" i="15"/>
  <c r="K150" i="15"/>
  <c r="J150" i="15"/>
  <c r="I150" i="15"/>
  <c r="H150" i="15"/>
  <c r="L149" i="15"/>
  <c r="K149" i="15"/>
  <c r="J149" i="15"/>
  <c r="I149" i="15"/>
  <c r="H149" i="15"/>
  <c r="L148" i="15"/>
  <c r="K148" i="15"/>
  <c r="J148" i="15"/>
  <c r="I148" i="15"/>
  <c r="H148" i="15"/>
  <c r="L147" i="15"/>
  <c r="K147" i="15"/>
  <c r="J147" i="15"/>
  <c r="I147" i="15"/>
  <c r="H147" i="15"/>
  <c r="L146" i="15"/>
  <c r="K146" i="15"/>
  <c r="J146" i="15"/>
  <c r="I146" i="15"/>
  <c r="H146" i="15"/>
  <c r="L145" i="15"/>
  <c r="K145" i="15"/>
  <c r="J145" i="15"/>
  <c r="I145" i="15"/>
  <c r="H145" i="15"/>
  <c r="L144" i="15"/>
  <c r="K144" i="15"/>
  <c r="J144" i="15"/>
  <c r="I144" i="15"/>
  <c r="H144" i="15"/>
  <c r="L143" i="15"/>
  <c r="K143" i="15"/>
  <c r="J143" i="15"/>
  <c r="I143" i="15"/>
  <c r="H143" i="15"/>
  <c r="L142" i="15"/>
  <c r="K142" i="15"/>
  <c r="J142" i="15"/>
  <c r="I142" i="15"/>
  <c r="H142" i="15"/>
  <c r="L141" i="15"/>
  <c r="K141" i="15"/>
  <c r="J141" i="15"/>
  <c r="I141" i="15"/>
  <c r="H141" i="15"/>
  <c r="L140" i="15"/>
  <c r="K140" i="15"/>
  <c r="J140" i="15"/>
  <c r="I140" i="15"/>
  <c r="H140" i="15"/>
  <c r="L139" i="15"/>
  <c r="K139" i="15"/>
  <c r="J139" i="15"/>
  <c r="I139" i="15"/>
  <c r="H139" i="15"/>
  <c r="L138" i="15"/>
  <c r="K138" i="15"/>
  <c r="J138" i="15"/>
  <c r="I138" i="15"/>
  <c r="H138" i="15"/>
  <c r="L137" i="15"/>
  <c r="K137" i="15"/>
  <c r="J137" i="15"/>
  <c r="I137" i="15"/>
  <c r="H137" i="15"/>
  <c r="L136" i="15"/>
  <c r="K136" i="15"/>
  <c r="J136" i="15"/>
  <c r="I136" i="15"/>
  <c r="H136" i="15"/>
  <c r="L135" i="15"/>
  <c r="K135" i="15"/>
  <c r="J135" i="15"/>
  <c r="I135" i="15"/>
  <c r="H135" i="15"/>
  <c r="L75" i="15"/>
  <c r="K75" i="15"/>
  <c r="J75" i="15"/>
  <c r="I75" i="15"/>
  <c r="H75" i="15"/>
  <c r="L134" i="15"/>
  <c r="K134" i="15"/>
  <c r="J134" i="15"/>
  <c r="I134" i="15"/>
  <c r="H134" i="15"/>
  <c r="L133" i="15"/>
  <c r="K133" i="15"/>
  <c r="J133" i="15"/>
  <c r="I133" i="15"/>
  <c r="H133" i="15"/>
  <c r="L132" i="15"/>
  <c r="K132" i="15"/>
  <c r="J132" i="15"/>
  <c r="I132" i="15"/>
  <c r="H132" i="15"/>
  <c r="L131" i="15"/>
  <c r="K131" i="15"/>
  <c r="J131" i="15"/>
  <c r="I131" i="15"/>
  <c r="H131" i="15"/>
  <c r="L130" i="15"/>
  <c r="K130" i="15"/>
  <c r="J130" i="15"/>
  <c r="I130" i="15"/>
  <c r="H130" i="15"/>
  <c r="L129" i="15"/>
  <c r="K129" i="15"/>
  <c r="J129" i="15"/>
  <c r="I129" i="15"/>
  <c r="H129" i="15"/>
  <c r="L128" i="15"/>
  <c r="K128" i="15"/>
  <c r="J128" i="15"/>
  <c r="I128" i="15"/>
  <c r="H128" i="15"/>
  <c r="L127" i="15"/>
  <c r="K127" i="15"/>
  <c r="J127" i="15"/>
  <c r="I127" i="15"/>
  <c r="H127" i="15"/>
  <c r="L126" i="15"/>
  <c r="K126" i="15"/>
  <c r="J126" i="15"/>
  <c r="I126" i="15"/>
  <c r="H126" i="15"/>
  <c r="L125" i="15"/>
  <c r="K125" i="15"/>
  <c r="J125" i="15"/>
  <c r="I125" i="15"/>
  <c r="H125" i="15"/>
  <c r="L124" i="15"/>
  <c r="K124" i="15"/>
  <c r="J124" i="15"/>
  <c r="I124" i="15"/>
  <c r="H124" i="15"/>
  <c r="L123" i="15"/>
  <c r="K123" i="15"/>
  <c r="J123" i="15"/>
  <c r="I123" i="15"/>
  <c r="H123" i="15"/>
  <c r="L122" i="15"/>
  <c r="K122" i="15"/>
  <c r="J122" i="15"/>
  <c r="I122" i="15"/>
  <c r="H122" i="15"/>
  <c r="L121" i="15"/>
  <c r="K121" i="15"/>
  <c r="J121" i="15"/>
  <c r="I121" i="15"/>
  <c r="H121" i="15"/>
  <c r="L120" i="15"/>
  <c r="K120" i="15"/>
  <c r="J120" i="15"/>
  <c r="I120" i="15"/>
  <c r="H120" i="15"/>
  <c r="L119" i="15"/>
  <c r="K119" i="15"/>
  <c r="J119" i="15"/>
  <c r="I119" i="15"/>
  <c r="H119" i="15"/>
  <c r="L118" i="15"/>
  <c r="K118" i="15"/>
  <c r="J118" i="15"/>
  <c r="I118" i="15"/>
  <c r="H118" i="15"/>
  <c r="L117" i="15"/>
  <c r="K117" i="15"/>
  <c r="J117" i="15"/>
  <c r="I117" i="15"/>
  <c r="H117" i="15"/>
  <c r="L116" i="15"/>
  <c r="K116" i="15"/>
  <c r="J116" i="15"/>
  <c r="I116" i="15"/>
  <c r="H116" i="15"/>
  <c r="L115" i="15"/>
  <c r="K115" i="15"/>
  <c r="J115" i="15"/>
  <c r="I115" i="15"/>
  <c r="H115" i="15"/>
  <c r="L114" i="15"/>
  <c r="K114" i="15"/>
  <c r="J114" i="15"/>
  <c r="I114" i="15"/>
  <c r="H114" i="15"/>
  <c r="L113" i="15"/>
  <c r="K113" i="15"/>
  <c r="J113" i="15"/>
  <c r="I113" i="15"/>
  <c r="H113" i="15"/>
  <c r="L112" i="15"/>
  <c r="K112" i="15"/>
  <c r="J112" i="15"/>
  <c r="I112" i="15"/>
  <c r="H112" i="15"/>
  <c r="L111" i="15"/>
  <c r="K111" i="15"/>
  <c r="J111" i="15"/>
  <c r="I111" i="15"/>
  <c r="H111" i="15"/>
  <c r="L110" i="15"/>
  <c r="K110" i="15"/>
  <c r="J110" i="15"/>
  <c r="I110" i="15"/>
  <c r="H110" i="15"/>
  <c r="L109" i="15"/>
  <c r="K109" i="15"/>
  <c r="J109" i="15"/>
  <c r="I109" i="15"/>
  <c r="H109" i="15"/>
  <c r="L108" i="15"/>
  <c r="K108" i="15"/>
  <c r="J108" i="15"/>
  <c r="I108" i="15"/>
  <c r="H108" i="15"/>
  <c r="L107" i="15"/>
  <c r="K107" i="15"/>
  <c r="J107" i="15"/>
  <c r="I107" i="15"/>
  <c r="H107" i="15"/>
  <c r="L106" i="15"/>
  <c r="K106" i="15"/>
  <c r="J106" i="15"/>
  <c r="I106" i="15"/>
  <c r="H106" i="15"/>
  <c r="L105" i="15"/>
  <c r="K105" i="15"/>
  <c r="J105" i="15"/>
  <c r="I105" i="15"/>
  <c r="H105" i="15"/>
  <c r="L104" i="15"/>
  <c r="K104" i="15"/>
  <c r="J104" i="15"/>
  <c r="I104" i="15"/>
  <c r="H104" i="15"/>
  <c r="L103" i="15"/>
  <c r="K103" i="15"/>
  <c r="J103" i="15"/>
  <c r="I103" i="15"/>
  <c r="H103" i="15"/>
  <c r="L102" i="15"/>
  <c r="K102" i="15"/>
  <c r="J102" i="15"/>
  <c r="I102" i="15"/>
  <c r="H102" i="15"/>
  <c r="L101" i="15"/>
  <c r="K101" i="15"/>
  <c r="J101" i="15"/>
  <c r="I101" i="15"/>
  <c r="H101" i="15"/>
  <c r="L100" i="15"/>
  <c r="K100" i="15"/>
  <c r="J100" i="15"/>
  <c r="I100" i="15"/>
  <c r="H100" i="15"/>
  <c r="L99" i="15"/>
  <c r="K99" i="15"/>
  <c r="J99" i="15"/>
  <c r="I99" i="15"/>
  <c r="H99" i="15"/>
  <c r="L98" i="15"/>
  <c r="K98" i="15"/>
  <c r="J98" i="15"/>
  <c r="I98" i="15"/>
  <c r="H98" i="15"/>
  <c r="L97" i="15"/>
  <c r="K97" i="15"/>
  <c r="J97" i="15"/>
  <c r="I97" i="15"/>
  <c r="H97" i="15"/>
  <c r="L96" i="15"/>
  <c r="K96" i="15"/>
  <c r="J96" i="15"/>
  <c r="I96" i="15"/>
  <c r="H96" i="15"/>
  <c r="L95" i="15"/>
  <c r="K95" i="15"/>
  <c r="J95" i="15"/>
  <c r="I95" i="15"/>
  <c r="H95" i="15"/>
  <c r="L94" i="15"/>
  <c r="K94" i="15"/>
  <c r="J94" i="15"/>
  <c r="I94" i="15"/>
  <c r="H94" i="15"/>
  <c r="L93" i="15"/>
  <c r="K93" i="15"/>
  <c r="J93" i="15"/>
  <c r="I93" i="15"/>
  <c r="H93" i="15"/>
  <c r="L92" i="15"/>
  <c r="K92" i="15"/>
  <c r="J92" i="15"/>
  <c r="I92" i="15"/>
  <c r="H92" i="15"/>
  <c r="L91" i="15"/>
  <c r="K91" i="15"/>
  <c r="J91" i="15"/>
  <c r="I91" i="15"/>
  <c r="H91" i="15"/>
  <c r="L90" i="15"/>
  <c r="K90" i="15"/>
  <c r="J90" i="15"/>
  <c r="I90" i="15"/>
  <c r="H90" i="15"/>
  <c r="L89" i="15"/>
  <c r="K89" i="15"/>
  <c r="J89" i="15"/>
  <c r="I89" i="15"/>
  <c r="H89" i="15"/>
  <c r="L79" i="15"/>
  <c r="K79" i="15"/>
  <c r="J79" i="15"/>
  <c r="I79" i="15"/>
  <c r="H79" i="15"/>
  <c r="L88" i="15"/>
  <c r="K88" i="15"/>
  <c r="J88" i="15"/>
  <c r="I88" i="15"/>
  <c r="H88" i="15"/>
  <c r="L87" i="15"/>
  <c r="K87" i="15"/>
  <c r="J87" i="15"/>
  <c r="I87" i="15"/>
  <c r="H87" i="15"/>
  <c r="L86" i="15"/>
  <c r="K86" i="15"/>
  <c r="J86" i="15"/>
  <c r="I86" i="15"/>
  <c r="H86" i="15"/>
  <c r="L85" i="15"/>
  <c r="K85" i="15"/>
  <c r="J85" i="15"/>
  <c r="I85" i="15"/>
  <c r="H85" i="15"/>
  <c r="L84" i="15"/>
  <c r="K84" i="15"/>
  <c r="J84" i="15"/>
  <c r="I84" i="15"/>
  <c r="H84" i="15"/>
  <c r="L83" i="15"/>
  <c r="K83" i="15"/>
  <c r="J83" i="15"/>
  <c r="I83" i="15"/>
  <c r="H83" i="15"/>
  <c r="L82" i="15"/>
  <c r="K82" i="15"/>
  <c r="J82" i="15"/>
  <c r="I82" i="15"/>
  <c r="H82" i="15"/>
  <c r="L23" i="15"/>
  <c r="K23" i="15"/>
  <c r="J23" i="15"/>
  <c r="I23" i="15"/>
  <c r="H23" i="15"/>
  <c r="L22" i="15"/>
  <c r="K22" i="15"/>
  <c r="J22" i="15"/>
  <c r="I22" i="15"/>
  <c r="H22" i="15"/>
  <c r="L21" i="15"/>
  <c r="K21" i="15"/>
  <c r="J21" i="15"/>
  <c r="I21" i="15"/>
  <c r="H21" i="15"/>
  <c r="L20" i="15"/>
  <c r="K20" i="15"/>
  <c r="J20" i="15"/>
  <c r="I20" i="15"/>
  <c r="H20" i="15"/>
  <c r="L19" i="15"/>
  <c r="K19" i="15"/>
  <c r="J19" i="15"/>
  <c r="I19" i="15"/>
  <c r="H19" i="15"/>
  <c r="L18" i="15"/>
  <c r="K18" i="15"/>
  <c r="J18" i="15"/>
  <c r="I18" i="15"/>
  <c r="H18" i="15"/>
  <c r="L17" i="15"/>
  <c r="K17" i="15"/>
  <c r="J17" i="15"/>
  <c r="I17" i="15"/>
  <c r="H17" i="15"/>
  <c r="L16" i="15"/>
  <c r="K16" i="15"/>
  <c r="J16" i="15"/>
  <c r="I16" i="15"/>
  <c r="H16" i="15"/>
  <c r="L15" i="15"/>
  <c r="K15" i="15"/>
  <c r="J15" i="15"/>
  <c r="I15" i="15"/>
  <c r="H15" i="15"/>
  <c r="L14" i="15"/>
  <c r="K14" i="15"/>
  <c r="J14" i="15"/>
  <c r="I14" i="15"/>
  <c r="H14" i="15"/>
  <c r="L13" i="15"/>
  <c r="K13" i="15"/>
  <c r="J13" i="15"/>
  <c r="I13" i="15"/>
  <c r="H13" i="15"/>
  <c r="L12" i="15"/>
  <c r="K12" i="15"/>
  <c r="J12" i="15"/>
  <c r="I12" i="15"/>
  <c r="H12" i="15"/>
  <c r="L11" i="15"/>
  <c r="K11" i="15"/>
  <c r="J11" i="15"/>
  <c r="I11" i="15"/>
  <c r="H11" i="15"/>
  <c r="L10" i="15"/>
  <c r="K10" i="15"/>
  <c r="J10" i="15"/>
  <c r="I10" i="15"/>
  <c r="H10" i="15"/>
  <c r="L9" i="15"/>
  <c r="K9" i="15"/>
  <c r="J9" i="15"/>
  <c r="I9" i="15"/>
  <c r="H9" i="15"/>
  <c r="L8" i="15"/>
  <c r="K8" i="15"/>
  <c r="J8" i="15"/>
  <c r="I8" i="15"/>
  <c r="H8" i="15"/>
  <c r="L7" i="15"/>
  <c r="K7" i="15"/>
  <c r="J7" i="15"/>
  <c r="I7" i="15"/>
  <c r="H7" i="15"/>
  <c r="L6" i="15"/>
  <c r="K6" i="15"/>
  <c r="J6" i="15"/>
  <c r="I6" i="15"/>
  <c r="H6" i="15"/>
  <c r="L5" i="15"/>
  <c r="K5" i="15"/>
  <c r="J5" i="15"/>
  <c r="I5" i="15"/>
  <c r="H5" i="15"/>
  <c r="L188" i="4"/>
  <c r="K188" i="4"/>
  <c r="J188" i="4"/>
  <c r="I188" i="4"/>
  <c r="H188" i="4"/>
  <c r="F189" i="4"/>
  <c r="G189" i="4"/>
  <c r="E189" i="4"/>
  <c r="L187" i="4"/>
  <c r="K187" i="4"/>
  <c r="J187" i="4"/>
  <c r="I187" i="4"/>
  <c r="H187" i="4"/>
  <c r="H186" i="4"/>
  <c r="H10" i="13"/>
  <c r="H10" i="12"/>
  <c r="E18" i="12"/>
  <c r="B7" i="3"/>
  <c r="L197" i="15" l="1"/>
  <c r="K197" i="15"/>
  <c r="H189" i="15"/>
  <c r="P82" i="15"/>
  <c r="P74" i="15"/>
  <c r="I189" i="15"/>
  <c r="P94" i="15"/>
  <c r="P46" i="15"/>
  <c r="P172" i="15"/>
  <c r="P95" i="15"/>
  <c r="P62" i="15"/>
  <c r="P141" i="15"/>
  <c r="P184" i="15"/>
  <c r="P176" i="15"/>
  <c r="P72" i="15"/>
  <c r="P64" i="15"/>
  <c r="P56" i="15"/>
  <c r="P31" i="15"/>
  <c r="P30" i="15"/>
  <c r="P33" i="15"/>
  <c r="P173" i="15"/>
  <c r="P167" i="15"/>
  <c r="P159" i="15"/>
  <c r="P151" i="15"/>
  <c r="P143" i="15"/>
  <c r="P135" i="15"/>
  <c r="P128" i="15"/>
  <c r="P120" i="15"/>
  <c r="P112" i="15"/>
  <c r="P104" i="15"/>
  <c r="P96" i="15"/>
  <c r="P79" i="15"/>
  <c r="P55" i="15"/>
  <c r="P150" i="15"/>
  <c r="P119" i="15"/>
  <c r="P70" i="15"/>
  <c r="P27" i="15"/>
  <c r="P149" i="15"/>
  <c r="P134" i="15"/>
  <c r="P87" i="15"/>
  <c r="P183" i="15"/>
  <c r="P75" i="15"/>
  <c r="P25" i="15"/>
  <c r="P126" i="15"/>
  <c r="P81" i="15"/>
  <c r="P181" i="15"/>
  <c r="P48" i="15"/>
  <c r="P69" i="15"/>
  <c r="P61" i="15"/>
  <c r="P53" i="15"/>
  <c r="P45" i="15"/>
  <c r="P38" i="15"/>
  <c r="P28" i="15"/>
  <c r="P76" i="15"/>
  <c r="P164" i="15"/>
  <c r="P156" i="15"/>
  <c r="P148" i="15"/>
  <c r="P140" i="15"/>
  <c r="P133" i="15"/>
  <c r="P125" i="15"/>
  <c r="P117" i="15"/>
  <c r="P109" i="15"/>
  <c r="P101" i="15"/>
  <c r="P93" i="15"/>
  <c r="P86" i="15"/>
  <c r="P63" i="15"/>
  <c r="P158" i="15"/>
  <c r="P111" i="15"/>
  <c r="J189" i="15"/>
  <c r="P60" i="15"/>
  <c r="P39" i="15"/>
  <c r="P110" i="15"/>
  <c r="K189" i="15"/>
  <c r="P188" i="15"/>
  <c r="P180" i="15"/>
  <c r="P47" i="15"/>
  <c r="P68" i="15"/>
  <c r="P29" i="15"/>
  <c r="P52" i="15"/>
  <c r="P44" i="15"/>
  <c r="P37" i="15"/>
  <c r="P24" i="15"/>
  <c r="P170" i="15"/>
  <c r="P163" i="15"/>
  <c r="P155" i="15"/>
  <c r="P147" i="15"/>
  <c r="P139" i="15"/>
  <c r="P132" i="15"/>
  <c r="P124" i="15"/>
  <c r="P116" i="15"/>
  <c r="P108" i="15"/>
  <c r="P100" i="15"/>
  <c r="P92" i="15"/>
  <c r="P85" i="15"/>
  <c r="P71" i="15"/>
  <c r="P40" i="15"/>
  <c r="P127" i="15"/>
  <c r="P165" i="15"/>
  <c r="P102" i="15"/>
  <c r="P179" i="15"/>
  <c r="P67" i="15"/>
  <c r="P43" i="15"/>
  <c r="P36" i="15"/>
  <c r="P78" i="15"/>
  <c r="P162" i="15"/>
  <c r="P154" i="15"/>
  <c r="P146" i="15"/>
  <c r="P138" i="15"/>
  <c r="P131" i="15"/>
  <c r="P123" i="15"/>
  <c r="P115" i="15"/>
  <c r="P107" i="15"/>
  <c r="P99" i="15"/>
  <c r="P91" i="15"/>
  <c r="P84" i="15"/>
  <c r="P166" i="15"/>
  <c r="P88" i="15"/>
  <c r="P23" i="15"/>
  <c r="P171" i="15"/>
  <c r="P118" i="15"/>
  <c r="L189" i="15"/>
  <c r="P187" i="15"/>
  <c r="P59" i="15"/>
  <c r="P51" i="15"/>
  <c r="P175" i="15"/>
  <c r="P186" i="15"/>
  <c r="P178" i="15"/>
  <c r="P80" i="15"/>
  <c r="P66" i="15"/>
  <c r="P58" i="15"/>
  <c r="P50" i="15"/>
  <c r="P42" i="15"/>
  <c r="P35" i="15"/>
  <c r="P174" i="15"/>
  <c r="P169" i="15"/>
  <c r="P161" i="15"/>
  <c r="P153" i="15"/>
  <c r="P145" i="15"/>
  <c r="P137" i="15"/>
  <c r="P130" i="15"/>
  <c r="P122" i="15"/>
  <c r="P114" i="15"/>
  <c r="P106" i="15"/>
  <c r="P98" i="15"/>
  <c r="P90" i="15"/>
  <c r="P83" i="15"/>
  <c r="P26" i="15"/>
  <c r="P142" i="15"/>
  <c r="P103" i="15"/>
  <c r="P182" i="15"/>
  <c r="P54" i="15"/>
  <c r="P157" i="15"/>
  <c r="P185" i="15"/>
  <c r="P177" i="15"/>
  <c r="P73" i="15"/>
  <c r="P65" i="15"/>
  <c r="P57" i="15"/>
  <c r="P49" i="15"/>
  <c r="P41" i="15"/>
  <c r="P34" i="15"/>
  <c r="P77" i="15"/>
  <c r="P168" i="15"/>
  <c r="P160" i="15"/>
  <c r="P152" i="15"/>
  <c r="P144" i="15"/>
  <c r="P136" i="15"/>
  <c r="P129" i="15"/>
  <c r="P121" i="15"/>
  <c r="P113" i="15"/>
  <c r="P105" i="15"/>
  <c r="P97" i="15"/>
  <c r="P89" i="15"/>
  <c r="L41" i="3"/>
  <c r="B22" i="3"/>
  <c r="J28" i="9"/>
  <c r="J23" i="9"/>
  <c r="J22" i="9"/>
  <c r="J21" i="9"/>
  <c r="J28" i="12"/>
  <c r="J29" i="12"/>
  <c r="J32" i="12" s="1"/>
  <c r="J23" i="12"/>
  <c r="J22" i="12"/>
  <c r="J21" i="12"/>
  <c r="J20" i="12"/>
  <c r="B11" i="13"/>
  <c r="J11" i="13" s="1"/>
  <c r="J29" i="13"/>
  <c r="J28" i="13"/>
  <c r="J32" i="13" s="1"/>
  <c r="J23" i="13"/>
  <c r="J22" i="13"/>
  <c r="J21" i="13"/>
  <c r="J20" i="13"/>
  <c r="K32" i="8"/>
  <c r="K31" i="8"/>
  <c r="K26" i="8"/>
  <c r="K25" i="8"/>
  <c r="K24" i="8"/>
  <c r="J24" i="8" s="1"/>
  <c r="K35" i="3"/>
  <c r="K34" i="3"/>
  <c r="K38" i="3" s="1"/>
  <c r="K29" i="3"/>
  <c r="K27" i="3"/>
  <c r="E18" i="9"/>
  <c r="J32" i="9"/>
  <c r="K35" i="8"/>
  <c r="J13" i="8"/>
  <c r="J9" i="9"/>
  <c r="E257" i="13"/>
  <c r="B257" i="13"/>
  <c r="A257" i="13"/>
  <c r="B258" i="13"/>
  <c r="A258" i="13"/>
  <c r="E18" i="13"/>
  <c r="B10" i="13"/>
  <c r="J10" i="13" s="1"/>
  <c r="J39" i="13"/>
  <c r="J83" i="13" s="1"/>
  <c r="J269" i="13" s="1"/>
  <c r="A83" i="13"/>
  <c r="A269" i="13"/>
  <c r="B263" i="13"/>
  <c r="A263" i="13"/>
  <c r="E262" i="13"/>
  <c r="B262" i="13"/>
  <c r="A262" i="13"/>
  <c r="E261" i="13"/>
  <c r="B261" i="13"/>
  <c r="A261" i="13"/>
  <c r="B259" i="13"/>
  <c r="A259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41" i="13"/>
  <c r="A85" i="13"/>
  <c r="B18" i="13"/>
  <c r="J19" i="13"/>
  <c r="B257" i="12"/>
  <c r="A257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10" i="12"/>
  <c r="J10" i="12" s="1"/>
  <c r="B18" i="12"/>
  <c r="J19" i="12"/>
  <c r="J39" i="12"/>
  <c r="J83" i="12" s="1"/>
  <c r="J269" i="12" s="1"/>
  <c r="A83" i="12"/>
  <c r="A269" i="12"/>
  <c r="B263" i="12"/>
  <c r="A263" i="12"/>
  <c r="E262" i="12"/>
  <c r="B262" i="12"/>
  <c r="A262" i="12"/>
  <c r="E261" i="12"/>
  <c r="B261" i="12"/>
  <c r="A261" i="12"/>
  <c r="B259" i="12"/>
  <c r="A259" i="12"/>
  <c r="B258" i="12"/>
  <c r="A258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41" i="12"/>
  <c r="A85" i="12"/>
  <c r="B11" i="12"/>
  <c r="J11" i="12" s="1"/>
  <c r="B258" i="9"/>
  <c r="A258" i="9"/>
  <c r="B18" i="9"/>
  <c r="J19" i="9"/>
  <c r="H9" i="9"/>
  <c r="B10" i="9"/>
  <c r="J10" i="9" s="1"/>
  <c r="B260" i="8"/>
  <c r="A260" i="8"/>
  <c r="J33" i="8"/>
  <c r="B19" i="8"/>
  <c r="E20" i="8"/>
  <c r="J20" i="8"/>
  <c r="K20" i="8"/>
  <c r="E22" i="8"/>
  <c r="J23" i="8"/>
  <c r="K23" i="8"/>
  <c r="K27" i="8"/>
  <c r="J26" i="8"/>
  <c r="J21" i="8"/>
  <c r="J25" i="8"/>
  <c r="J31" i="8"/>
  <c r="J35" i="8" s="1"/>
  <c r="J32" i="8"/>
  <c r="K34" i="8"/>
  <c r="B11" i="8"/>
  <c r="K11" i="8" s="1"/>
  <c r="B12" i="8"/>
  <c r="J12" i="8" s="1"/>
  <c r="K12" i="8" s="1"/>
  <c r="H12" i="8"/>
  <c r="J14" i="8"/>
  <c r="J39" i="9"/>
  <c r="J83" i="9" s="1"/>
  <c r="J270" i="9" s="1"/>
  <c r="A83" i="9"/>
  <c r="A270" i="9"/>
  <c r="B264" i="9"/>
  <c r="A264" i="9"/>
  <c r="E263" i="9"/>
  <c r="B263" i="9"/>
  <c r="A263" i="9"/>
  <c r="E262" i="9"/>
  <c r="B262" i="9"/>
  <c r="A262" i="9"/>
  <c r="B259" i="9"/>
  <c r="A259" i="9"/>
  <c r="E257" i="9"/>
  <c r="B257" i="9"/>
  <c r="A257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41" i="9"/>
  <c r="A85" i="9"/>
  <c r="K42" i="8"/>
  <c r="K86" i="8"/>
  <c r="K273" i="8" s="1"/>
  <c r="A86" i="8"/>
  <c r="A273" i="8"/>
  <c r="B267" i="8"/>
  <c r="A267" i="8"/>
  <c r="E266" i="8"/>
  <c r="B266" i="8"/>
  <c r="A266" i="8"/>
  <c r="E265" i="8"/>
  <c r="B265" i="8"/>
  <c r="A265" i="8"/>
  <c r="B263" i="8"/>
  <c r="A263" i="8"/>
  <c r="A262" i="8"/>
  <c r="B261" i="8"/>
  <c r="A261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44" i="8"/>
  <c r="A88" i="8"/>
  <c r="L24" i="4"/>
  <c r="B91" i="13" s="1"/>
  <c r="L25" i="4"/>
  <c r="B92" i="13" s="1"/>
  <c r="L26" i="4"/>
  <c r="B93" i="13" s="1"/>
  <c r="L27" i="4"/>
  <c r="B94" i="13" s="1"/>
  <c r="L28" i="4"/>
  <c r="B95" i="13" s="1"/>
  <c r="L29" i="4"/>
  <c r="B96" i="13" s="1"/>
  <c r="L30" i="4"/>
  <c r="B97" i="13" s="1"/>
  <c r="L31" i="4"/>
  <c r="B98" i="13" s="1"/>
  <c r="L32" i="4"/>
  <c r="B99" i="13" s="1"/>
  <c r="L33" i="4"/>
  <c r="B100" i="13" s="1"/>
  <c r="L34" i="4"/>
  <c r="B101" i="13" s="1"/>
  <c r="L35" i="4"/>
  <c r="B102" i="13" s="1"/>
  <c r="L36" i="4"/>
  <c r="B103" i="13" s="1"/>
  <c r="L37" i="4"/>
  <c r="B104" i="13" s="1"/>
  <c r="L38" i="4"/>
  <c r="B105" i="13" s="1"/>
  <c r="L39" i="4"/>
  <c r="B106" i="13" s="1"/>
  <c r="L40" i="4"/>
  <c r="B107" i="13" s="1"/>
  <c r="L41" i="4"/>
  <c r="B108" i="13" s="1"/>
  <c r="L42" i="4"/>
  <c r="B109" i="13" s="1"/>
  <c r="L43" i="4"/>
  <c r="B110" i="13" s="1"/>
  <c r="L44" i="4"/>
  <c r="B111" i="13" s="1"/>
  <c r="L45" i="4"/>
  <c r="B112" i="13" s="1"/>
  <c r="L46" i="4"/>
  <c r="B113" i="13" s="1"/>
  <c r="L47" i="4"/>
  <c r="B114" i="13" s="1"/>
  <c r="L48" i="4"/>
  <c r="B115" i="13" s="1"/>
  <c r="L49" i="4"/>
  <c r="B116" i="13" s="1"/>
  <c r="L50" i="4"/>
  <c r="B117" i="13" s="1"/>
  <c r="L51" i="4"/>
  <c r="B118" i="13" s="1"/>
  <c r="L52" i="4"/>
  <c r="B119" i="13" s="1"/>
  <c r="L53" i="4"/>
  <c r="B120" i="13" s="1"/>
  <c r="L54" i="4"/>
  <c r="B121" i="13" s="1"/>
  <c r="L55" i="4"/>
  <c r="B122" i="13" s="1"/>
  <c r="L56" i="4"/>
  <c r="B123" i="13" s="1"/>
  <c r="L57" i="4"/>
  <c r="B124" i="13" s="1"/>
  <c r="L58" i="4"/>
  <c r="B125" i="13" s="1"/>
  <c r="L59" i="4"/>
  <c r="B126" i="13" s="1"/>
  <c r="L60" i="4"/>
  <c r="B127" i="13" s="1"/>
  <c r="L61" i="4"/>
  <c r="B128" i="13" s="1"/>
  <c r="L62" i="4"/>
  <c r="B129" i="13" s="1"/>
  <c r="L63" i="4"/>
  <c r="B130" i="13" s="1"/>
  <c r="L64" i="4"/>
  <c r="B131" i="13" s="1"/>
  <c r="L65" i="4"/>
  <c r="B132" i="13" s="1"/>
  <c r="L66" i="4"/>
  <c r="B133" i="13" s="1"/>
  <c r="L67" i="4"/>
  <c r="B134" i="13" s="1"/>
  <c r="L68" i="4"/>
  <c r="B135" i="13" s="1"/>
  <c r="L69" i="4"/>
  <c r="B136" i="13" s="1"/>
  <c r="L70" i="4"/>
  <c r="B137" i="13" s="1"/>
  <c r="L71" i="4"/>
  <c r="B138" i="13" s="1"/>
  <c r="L72" i="4"/>
  <c r="B139" i="13" s="1"/>
  <c r="L73" i="4"/>
  <c r="B140" i="13" s="1"/>
  <c r="L74" i="4"/>
  <c r="B141" i="13" s="1"/>
  <c r="L75" i="4"/>
  <c r="B142" i="13" s="1"/>
  <c r="L76" i="4"/>
  <c r="B143" i="13" s="1"/>
  <c r="L77" i="4"/>
  <c r="B144" i="13" s="1"/>
  <c r="L78" i="4"/>
  <c r="B145" i="13" s="1"/>
  <c r="L79" i="4"/>
  <c r="B146" i="13" s="1"/>
  <c r="L80" i="4"/>
  <c r="B147" i="13" s="1"/>
  <c r="L81" i="4"/>
  <c r="B148" i="13" s="1"/>
  <c r="L82" i="4"/>
  <c r="B149" i="13" s="1"/>
  <c r="L83" i="4"/>
  <c r="B150" i="13" s="1"/>
  <c r="L84" i="4"/>
  <c r="B151" i="13" s="1"/>
  <c r="L85" i="4"/>
  <c r="B152" i="13" s="1"/>
  <c r="L86" i="4"/>
  <c r="B153" i="13" s="1"/>
  <c r="L87" i="4"/>
  <c r="B154" i="13" s="1"/>
  <c r="L88" i="4"/>
  <c r="B155" i="13" s="1"/>
  <c r="L89" i="4"/>
  <c r="B156" i="13" s="1"/>
  <c r="L90" i="4"/>
  <c r="B157" i="13" s="1"/>
  <c r="L91" i="4"/>
  <c r="B158" i="13" s="1"/>
  <c r="L92" i="4"/>
  <c r="B159" i="13" s="1"/>
  <c r="L93" i="4"/>
  <c r="B160" i="13" s="1"/>
  <c r="L94" i="4"/>
  <c r="B161" i="13" s="1"/>
  <c r="L95" i="4"/>
  <c r="B162" i="13" s="1"/>
  <c r="L96" i="4"/>
  <c r="B163" i="13" s="1"/>
  <c r="L97" i="4"/>
  <c r="B164" i="13" s="1"/>
  <c r="L98" i="4"/>
  <c r="B165" i="13" s="1"/>
  <c r="L99" i="4"/>
  <c r="B166" i="13" s="1"/>
  <c r="L100" i="4"/>
  <c r="B167" i="13" s="1"/>
  <c r="L101" i="4"/>
  <c r="B168" i="13" s="1"/>
  <c r="L102" i="4"/>
  <c r="B169" i="13" s="1"/>
  <c r="L103" i="4"/>
  <c r="B170" i="13" s="1"/>
  <c r="L104" i="4"/>
  <c r="B171" i="13" s="1"/>
  <c r="L105" i="4"/>
  <c r="B172" i="13" s="1"/>
  <c r="L106" i="4"/>
  <c r="B173" i="13" s="1"/>
  <c r="L107" i="4"/>
  <c r="B174" i="13" s="1"/>
  <c r="L108" i="4"/>
  <c r="B175" i="13" s="1"/>
  <c r="L109" i="4"/>
  <c r="B176" i="13" s="1"/>
  <c r="L110" i="4"/>
  <c r="B177" i="13" s="1"/>
  <c r="L111" i="4"/>
  <c r="B178" i="13" s="1"/>
  <c r="L112" i="4"/>
  <c r="B179" i="13" s="1"/>
  <c r="L113" i="4"/>
  <c r="B180" i="13" s="1"/>
  <c r="L114" i="4"/>
  <c r="B181" i="13" s="1"/>
  <c r="L115" i="4"/>
  <c r="B182" i="13" s="1"/>
  <c r="L116" i="4"/>
  <c r="B183" i="13" s="1"/>
  <c r="L117" i="4"/>
  <c r="B184" i="13" s="1"/>
  <c r="L118" i="4"/>
  <c r="B185" i="13" s="1"/>
  <c r="L119" i="4"/>
  <c r="B186" i="13" s="1"/>
  <c r="L120" i="4"/>
  <c r="B187" i="13" s="1"/>
  <c r="L121" i="4"/>
  <c r="B188" i="13" s="1"/>
  <c r="L122" i="4"/>
  <c r="B189" i="13" s="1"/>
  <c r="L123" i="4"/>
  <c r="B190" i="13" s="1"/>
  <c r="L124" i="4"/>
  <c r="B191" i="13" s="1"/>
  <c r="L125" i="4"/>
  <c r="B192" i="13" s="1"/>
  <c r="L126" i="4"/>
  <c r="B193" i="13" s="1"/>
  <c r="L127" i="4"/>
  <c r="B194" i="13" s="1"/>
  <c r="L128" i="4"/>
  <c r="B195" i="13" s="1"/>
  <c r="L129" i="4"/>
  <c r="B196" i="13" s="1"/>
  <c r="L130" i="4"/>
  <c r="B197" i="13" s="1"/>
  <c r="L131" i="4"/>
  <c r="B198" i="13" s="1"/>
  <c r="L132" i="4"/>
  <c r="B199" i="13" s="1"/>
  <c r="L133" i="4"/>
  <c r="B200" i="13" s="1"/>
  <c r="L134" i="4"/>
  <c r="B201" i="13" s="1"/>
  <c r="L135" i="4"/>
  <c r="B202" i="13" s="1"/>
  <c r="L136" i="4"/>
  <c r="B203" i="13" s="1"/>
  <c r="L137" i="4"/>
  <c r="B204" i="13" s="1"/>
  <c r="L138" i="4"/>
  <c r="B205" i="13" s="1"/>
  <c r="L139" i="4"/>
  <c r="B206" i="13" s="1"/>
  <c r="L140" i="4"/>
  <c r="B207" i="13" s="1"/>
  <c r="L141" i="4"/>
  <c r="B208" i="13" s="1"/>
  <c r="L142" i="4"/>
  <c r="B209" i="13" s="1"/>
  <c r="L143" i="4"/>
  <c r="B210" i="13" s="1"/>
  <c r="L144" i="4"/>
  <c r="B211" i="13" s="1"/>
  <c r="L145" i="4"/>
  <c r="B212" i="13" s="1"/>
  <c r="L146" i="4"/>
  <c r="B213" i="13" s="1"/>
  <c r="L147" i="4"/>
  <c r="B214" i="13" s="1"/>
  <c r="L148" i="4"/>
  <c r="B215" i="13" s="1"/>
  <c r="L149" i="4"/>
  <c r="B216" i="13" s="1"/>
  <c r="L150" i="4"/>
  <c r="B217" i="13" s="1"/>
  <c r="L151" i="4"/>
  <c r="B218" i="13" s="1"/>
  <c r="L152" i="4"/>
  <c r="B219" i="13" s="1"/>
  <c r="L153" i="4"/>
  <c r="B220" i="13" s="1"/>
  <c r="L154" i="4"/>
  <c r="B221" i="13" s="1"/>
  <c r="L155" i="4"/>
  <c r="B222" i="13" s="1"/>
  <c r="L156" i="4"/>
  <c r="B223" i="13" s="1"/>
  <c r="L157" i="4"/>
  <c r="B224" i="13" s="1"/>
  <c r="L158" i="4"/>
  <c r="B225" i="13" s="1"/>
  <c r="L159" i="4"/>
  <c r="B226" i="13" s="1"/>
  <c r="L160" i="4"/>
  <c r="B227" i="13" s="1"/>
  <c r="L161" i="4"/>
  <c r="B228" i="13" s="1"/>
  <c r="L162" i="4"/>
  <c r="B229" i="13" s="1"/>
  <c r="L163" i="4"/>
  <c r="B230" i="13" s="1"/>
  <c r="L164" i="4"/>
  <c r="B231" i="13" s="1"/>
  <c r="L165" i="4"/>
  <c r="B232" i="13" s="1"/>
  <c r="L166" i="4"/>
  <c r="B233" i="13" s="1"/>
  <c r="L167" i="4"/>
  <c r="B234" i="13" s="1"/>
  <c r="L168" i="4"/>
  <c r="B235" i="13" s="1"/>
  <c r="L169" i="4"/>
  <c r="B236" i="13" s="1"/>
  <c r="L170" i="4"/>
  <c r="B237" i="13" s="1"/>
  <c r="L171" i="4"/>
  <c r="B238" i="13" s="1"/>
  <c r="L172" i="4"/>
  <c r="B239" i="13" s="1"/>
  <c r="L173" i="4"/>
  <c r="B240" i="13" s="1"/>
  <c r="L174" i="4"/>
  <c r="L175" i="4"/>
  <c r="B242" i="13" s="1"/>
  <c r="L176" i="4"/>
  <c r="B243" i="13" s="1"/>
  <c r="L177" i="4"/>
  <c r="B244" i="13" s="1"/>
  <c r="L178" i="4"/>
  <c r="B245" i="13" s="1"/>
  <c r="L179" i="4"/>
  <c r="B246" i="13" s="1"/>
  <c r="L180" i="4"/>
  <c r="B247" i="13" s="1"/>
  <c r="L181" i="4"/>
  <c r="B248" i="13" s="1"/>
  <c r="L182" i="4"/>
  <c r="B249" i="13" s="1"/>
  <c r="L183" i="4"/>
  <c r="B250" i="13" s="1"/>
  <c r="L184" i="4"/>
  <c r="B251" i="13" s="1"/>
  <c r="L185" i="4"/>
  <c r="B252" i="13" s="1"/>
  <c r="L186" i="4"/>
  <c r="B253" i="13" s="1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J23" i="3"/>
  <c r="K23" i="3"/>
  <c r="H12" i="3"/>
  <c r="B12" i="3"/>
  <c r="J12" i="3" s="1"/>
  <c r="K12" i="3" s="1"/>
  <c r="J14" i="3"/>
  <c r="J26" i="3"/>
  <c r="I24" i="4"/>
  <c r="B94" i="8" s="1"/>
  <c r="I25" i="4"/>
  <c r="B95" i="8" s="1"/>
  <c r="I26" i="4"/>
  <c r="B96" i="8" s="1"/>
  <c r="I27" i="4"/>
  <c r="B97" i="8" s="1"/>
  <c r="I28" i="4"/>
  <c r="B98" i="8" s="1"/>
  <c r="I29" i="4"/>
  <c r="B99" i="8" s="1"/>
  <c r="I30" i="4"/>
  <c r="B100" i="8" s="1"/>
  <c r="I31" i="4"/>
  <c r="B101" i="8" s="1"/>
  <c r="I32" i="4"/>
  <c r="B102" i="8" s="1"/>
  <c r="I33" i="4"/>
  <c r="B103" i="8" s="1"/>
  <c r="I34" i="4"/>
  <c r="B104" i="8" s="1"/>
  <c r="I35" i="4"/>
  <c r="B105" i="8" s="1"/>
  <c r="I36" i="4"/>
  <c r="B106" i="8" s="1"/>
  <c r="I37" i="4"/>
  <c r="B107" i="8" s="1"/>
  <c r="I38" i="4"/>
  <c r="B108" i="8" s="1"/>
  <c r="I39" i="4"/>
  <c r="B109" i="8" s="1"/>
  <c r="I40" i="4"/>
  <c r="B110" i="8" s="1"/>
  <c r="I41" i="4"/>
  <c r="B111" i="8" s="1"/>
  <c r="I42" i="4"/>
  <c r="B112" i="8" s="1"/>
  <c r="I43" i="4"/>
  <c r="B113" i="8" s="1"/>
  <c r="I44" i="4"/>
  <c r="B114" i="8" s="1"/>
  <c r="I45" i="4"/>
  <c r="B115" i="8" s="1"/>
  <c r="I46" i="4"/>
  <c r="B116" i="8" s="1"/>
  <c r="I47" i="4"/>
  <c r="B117" i="8" s="1"/>
  <c r="I48" i="4"/>
  <c r="B118" i="8" s="1"/>
  <c r="I49" i="4"/>
  <c r="B119" i="8" s="1"/>
  <c r="I50" i="4"/>
  <c r="B120" i="8" s="1"/>
  <c r="I51" i="4"/>
  <c r="B121" i="8" s="1"/>
  <c r="I52" i="4"/>
  <c r="B122" i="8" s="1"/>
  <c r="I53" i="4"/>
  <c r="B123" i="8" s="1"/>
  <c r="I54" i="4"/>
  <c r="B124" i="8" s="1"/>
  <c r="I55" i="4"/>
  <c r="B125" i="8" s="1"/>
  <c r="I56" i="4"/>
  <c r="B126" i="8" s="1"/>
  <c r="I57" i="4"/>
  <c r="B127" i="8" s="1"/>
  <c r="I58" i="4"/>
  <c r="B128" i="8" s="1"/>
  <c r="I59" i="4"/>
  <c r="B129" i="8" s="1"/>
  <c r="I60" i="4"/>
  <c r="B130" i="8" s="1"/>
  <c r="I61" i="4"/>
  <c r="B131" i="8" s="1"/>
  <c r="I62" i="4"/>
  <c r="B132" i="8" s="1"/>
  <c r="I63" i="4"/>
  <c r="B133" i="8" s="1"/>
  <c r="I64" i="4"/>
  <c r="B134" i="8" s="1"/>
  <c r="I65" i="4"/>
  <c r="B135" i="8" s="1"/>
  <c r="I66" i="4"/>
  <c r="B136" i="8" s="1"/>
  <c r="I67" i="4"/>
  <c r="B137" i="8" s="1"/>
  <c r="I68" i="4"/>
  <c r="B138" i="8" s="1"/>
  <c r="I69" i="4"/>
  <c r="B139" i="8" s="1"/>
  <c r="I70" i="4"/>
  <c r="B140" i="8" s="1"/>
  <c r="I71" i="4"/>
  <c r="B141" i="8" s="1"/>
  <c r="I72" i="4"/>
  <c r="B142" i="8" s="1"/>
  <c r="I73" i="4"/>
  <c r="B143" i="8" s="1"/>
  <c r="I74" i="4"/>
  <c r="B144" i="8" s="1"/>
  <c r="I75" i="4"/>
  <c r="B145" i="8" s="1"/>
  <c r="I76" i="4"/>
  <c r="B146" i="8" s="1"/>
  <c r="I77" i="4"/>
  <c r="B147" i="8" s="1"/>
  <c r="I78" i="4"/>
  <c r="B148" i="8" s="1"/>
  <c r="I79" i="4"/>
  <c r="B149" i="8" s="1"/>
  <c r="I80" i="4"/>
  <c r="B150" i="8" s="1"/>
  <c r="I81" i="4"/>
  <c r="B151" i="8" s="1"/>
  <c r="I82" i="4"/>
  <c r="B152" i="8" s="1"/>
  <c r="I83" i="4"/>
  <c r="B153" i="8" s="1"/>
  <c r="I84" i="4"/>
  <c r="B154" i="8" s="1"/>
  <c r="I85" i="4"/>
  <c r="B155" i="8" s="1"/>
  <c r="I86" i="4"/>
  <c r="B156" i="8" s="1"/>
  <c r="I87" i="4"/>
  <c r="B157" i="8" s="1"/>
  <c r="I88" i="4"/>
  <c r="B158" i="8" s="1"/>
  <c r="I89" i="4"/>
  <c r="B159" i="8" s="1"/>
  <c r="I90" i="4"/>
  <c r="B160" i="8" s="1"/>
  <c r="I91" i="4"/>
  <c r="B161" i="8" s="1"/>
  <c r="I92" i="4"/>
  <c r="B162" i="8" s="1"/>
  <c r="I93" i="4"/>
  <c r="B163" i="8" s="1"/>
  <c r="I94" i="4"/>
  <c r="B164" i="8" s="1"/>
  <c r="I95" i="4"/>
  <c r="B165" i="8" s="1"/>
  <c r="I96" i="4"/>
  <c r="B166" i="8" s="1"/>
  <c r="I97" i="4"/>
  <c r="B167" i="8" s="1"/>
  <c r="I98" i="4"/>
  <c r="B168" i="8" s="1"/>
  <c r="I99" i="4"/>
  <c r="B169" i="8" s="1"/>
  <c r="I100" i="4"/>
  <c r="B170" i="8" s="1"/>
  <c r="I101" i="4"/>
  <c r="B171" i="8" s="1"/>
  <c r="I102" i="4"/>
  <c r="B172" i="8" s="1"/>
  <c r="I103" i="4"/>
  <c r="B173" i="8" s="1"/>
  <c r="I104" i="4"/>
  <c r="B174" i="8" s="1"/>
  <c r="I105" i="4"/>
  <c r="B175" i="8" s="1"/>
  <c r="I106" i="4"/>
  <c r="B176" i="8" s="1"/>
  <c r="I107" i="4"/>
  <c r="B177" i="8" s="1"/>
  <c r="I108" i="4"/>
  <c r="B178" i="8" s="1"/>
  <c r="I109" i="4"/>
  <c r="B179" i="8" s="1"/>
  <c r="I110" i="4"/>
  <c r="B180" i="8" s="1"/>
  <c r="I111" i="4"/>
  <c r="B181" i="8" s="1"/>
  <c r="I112" i="4"/>
  <c r="B182" i="8" s="1"/>
  <c r="I113" i="4"/>
  <c r="B183" i="8" s="1"/>
  <c r="I114" i="4"/>
  <c r="B184" i="8" s="1"/>
  <c r="I115" i="4"/>
  <c r="B185" i="8" s="1"/>
  <c r="I116" i="4"/>
  <c r="B186" i="8" s="1"/>
  <c r="I117" i="4"/>
  <c r="B187" i="8" s="1"/>
  <c r="I118" i="4"/>
  <c r="B188" i="8" s="1"/>
  <c r="I119" i="4"/>
  <c r="B189" i="8" s="1"/>
  <c r="I120" i="4"/>
  <c r="B190" i="8" s="1"/>
  <c r="I121" i="4"/>
  <c r="B191" i="8" s="1"/>
  <c r="I122" i="4"/>
  <c r="B192" i="8" s="1"/>
  <c r="I123" i="4"/>
  <c r="B193" i="8" s="1"/>
  <c r="I124" i="4"/>
  <c r="B194" i="8" s="1"/>
  <c r="I125" i="4"/>
  <c r="B195" i="8" s="1"/>
  <c r="I126" i="4"/>
  <c r="B196" i="8" s="1"/>
  <c r="I127" i="4"/>
  <c r="B197" i="8" s="1"/>
  <c r="I128" i="4"/>
  <c r="B198" i="8" s="1"/>
  <c r="I129" i="4"/>
  <c r="B199" i="8" s="1"/>
  <c r="I130" i="4"/>
  <c r="B200" i="8" s="1"/>
  <c r="I131" i="4"/>
  <c r="B201" i="8" s="1"/>
  <c r="I132" i="4"/>
  <c r="B202" i="8" s="1"/>
  <c r="I133" i="4"/>
  <c r="B203" i="8" s="1"/>
  <c r="I134" i="4"/>
  <c r="B204" i="8" s="1"/>
  <c r="I135" i="4"/>
  <c r="B205" i="8" s="1"/>
  <c r="I136" i="4"/>
  <c r="B206" i="8" s="1"/>
  <c r="I137" i="4"/>
  <c r="B207" i="8" s="1"/>
  <c r="I138" i="4"/>
  <c r="B208" i="8" s="1"/>
  <c r="I139" i="4"/>
  <c r="B209" i="8" s="1"/>
  <c r="I140" i="4"/>
  <c r="B210" i="8" s="1"/>
  <c r="I141" i="4"/>
  <c r="B211" i="8" s="1"/>
  <c r="I142" i="4"/>
  <c r="B212" i="8" s="1"/>
  <c r="I143" i="4"/>
  <c r="B213" i="8" s="1"/>
  <c r="I144" i="4"/>
  <c r="B214" i="8" s="1"/>
  <c r="I145" i="4"/>
  <c r="B215" i="8" s="1"/>
  <c r="I146" i="4"/>
  <c r="B216" i="8" s="1"/>
  <c r="I147" i="4"/>
  <c r="B217" i="8" s="1"/>
  <c r="I148" i="4"/>
  <c r="B218" i="8" s="1"/>
  <c r="I149" i="4"/>
  <c r="B219" i="8" s="1"/>
  <c r="I150" i="4"/>
  <c r="B220" i="8" s="1"/>
  <c r="I151" i="4"/>
  <c r="B221" i="8" s="1"/>
  <c r="I152" i="4"/>
  <c r="B222" i="8" s="1"/>
  <c r="I153" i="4"/>
  <c r="B223" i="8" s="1"/>
  <c r="I154" i="4"/>
  <c r="B224" i="8" s="1"/>
  <c r="I155" i="4"/>
  <c r="B225" i="8" s="1"/>
  <c r="I156" i="4"/>
  <c r="B226" i="8" s="1"/>
  <c r="I157" i="4"/>
  <c r="B227" i="8" s="1"/>
  <c r="I158" i="4"/>
  <c r="B228" i="8" s="1"/>
  <c r="I159" i="4"/>
  <c r="B229" i="8" s="1"/>
  <c r="I160" i="4"/>
  <c r="B230" i="8" s="1"/>
  <c r="I161" i="4"/>
  <c r="B231" i="8" s="1"/>
  <c r="I162" i="4"/>
  <c r="B232" i="8" s="1"/>
  <c r="I163" i="4"/>
  <c r="B233" i="8" s="1"/>
  <c r="I164" i="4"/>
  <c r="B234" i="8" s="1"/>
  <c r="I165" i="4"/>
  <c r="B235" i="8" s="1"/>
  <c r="I166" i="4"/>
  <c r="B236" i="8" s="1"/>
  <c r="I167" i="4"/>
  <c r="B237" i="8" s="1"/>
  <c r="I168" i="4"/>
  <c r="B238" i="8" s="1"/>
  <c r="I169" i="4"/>
  <c r="B239" i="8" s="1"/>
  <c r="I170" i="4"/>
  <c r="B240" i="8" s="1"/>
  <c r="I171" i="4"/>
  <c r="B241" i="8" s="1"/>
  <c r="I172" i="4"/>
  <c r="B242" i="8" s="1"/>
  <c r="I173" i="4"/>
  <c r="B243" i="8" s="1"/>
  <c r="I174" i="4"/>
  <c r="B244" i="8" s="1"/>
  <c r="I175" i="4"/>
  <c r="B245" i="8" s="1"/>
  <c r="I176" i="4"/>
  <c r="B246" i="8" s="1"/>
  <c r="I177" i="4"/>
  <c r="B247" i="8" s="1"/>
  <c r="I178" i="4"/>
  <c r="B248" i="8" s="1"/>
  <c r="I179" i="4"/>
  <c r="B249" i="8" s="1"/>
  <c r="I180" i="4"/>
  <c r="B250" i="8" s="1"/>
  <c r="I181" i="4"/>
  <c r="B251" i="8" s="1"/>
  <c r="I182" i="4"/>
  <c r="B252" i="8" s="1"/>
  <c r="I183" i="4"/>
  <c r="B253" i="8" s="1"/>
  <c r="I184" i="4"/>
  <c r="B254" i="8" s="1"/>
  <c r="I185" i="4"/>
  <c r="B255" i="8" s="1"/>
  <c r="I186" i="4"/>
  <c r="B256" i="8" s="1"/>
  <c r="E271" i="3"/>
  <c r="E270" i="3"/>
  <c r="B266" i="3"/>
  <c r="B270" i="3"/>
  <c r="B271" i="3"/>
  <c r="B272" i="3"/>
  <c r="A270" i="3"/>
  <c r="A271" i="3"/>
  <c r="A272" i="3"/>
  <c r="A266" i="3"/>
  <c r="B259" i="3"/>
  <c r="H185" i="4"/>
  <c r="B258" i="3" s="1"/>
  <c r="H184" i="4"/>
  <c r="B257" i="3" s="1"/>
  <c r="H183" i="4"/>
  <c r="B256" i="3" s="1"/>
  <c r="H182" i="4"/>
  <c r="B255" i="3" s="1"/>
  <c r="H181" i="4"/>
  <c r="B254" i="3" s="1"/>
  <c r="H180" i="4"/>
  <c r="B253" i="3" s="1"/>
  <c r="H179" i="4"/>
  <c r="B252" i="3" s="1"/>
  <c r="H178" i="4"/>
  <c r="B251" i="3" s="1"/>
  <c r="H177" i="4"/>
  <c r="B250" i="3" s="1"/>
  <c r="H176" i="4"/>
  <c r="H175" i="4"/>
  <c r="H174" i="4"/>
  <c r="B247" i="3" s="1"/>
  <c r="H173" i="4"/>
  <c r="H172" i="4"/>
  <c r="B245" i="3" s="1"/>
  <c r="H171" i="4"/>
  <c r="B244" i="3" s="1"/>
  <c r="H170" i="4"/>
  <c r="B243" i="3" s="1"/>
  <c r="H169" i="4"/>
  <c r="B242" i="3"/>
  <c r="H168" i="4"/>
  <c r="B241" i="3" s="1"/>
  <c r="H167" i="4"/>
  <c r="B240" i="3" s="1"/>
  <c r="H166" i="4"/>
  <c r="B239" i="3" s="1"/>
  <c r="H165" i="4"/>
  <c r="B238" i="3"/>
  <c r="H164" i="4"/>
  <c r="B237" i="3"/>
  <c r="H163" i="4"/>
  <c r="B236" i="3" s="1"/>
  <c r="H162" i="4"/>
  <c r="B235" i="3" s="1"/>
  <c r="H161" i="4"/>
  <c r="B234" i="3" s="1"/>
  <c r="H160" i="4"/>
  <c r="B233" i="3"/>
  <c r="H159" i="4"/>
  <c r="B232" i="3" s="1"/>
  <c r="H158" i="4"/>
  <c r="B231" i="3" s="1"/>
  <c r="H157" i="4"/>
  <c r="B230" i="3"/>
  <c r="H156" i="4"/>
  <c r="B229" i="3" s="1"/>
  <c r="H155" i="4"/>
  <c r="B228" i="3" s="1"/>
  <c r="H154" i="4"/>
  <c r="B227" i="3" s="1"/>
  <c r="H153" i="4"/>
  <c r="B226" i="3"/>
  <c r="H152" i="4"/>
  <c r="B225" i="3"/>
  <c r="H151" i="4"/>
  <c r="B224" i="3" s="1"/>
  <c r="H150" i="4"/>
  <c r="B223" i="3" s="1"/>
  <c r="H149" i="4"/>
  <c r="B222" i="3"/>
  <c r="H148" i="4"/>
  <c r="B221" i="3"/>
  <c r="H147" i="4"/>
  <c r="B220" i="3" s="1"/>
  <c r="H146" i="4"/>
  <c r="B219" i="3" s="1"/>
  <c r="H145" i="4"/>
  <c r="B218" i="3" s="1"/>
  <c r="H144" i="4"/>
  <c r="B217" i="3" s="1"/>
  <c r="H143" i="4"/>
  <c r="B216" i="3" s="1"/>
  <c r="H142" i="4"/>
  <c r="B215" i="3" s="1"/>
  <c r="H141" i="4"/>
  <c r="B214" i="3"/>
  <c r="H140" i="4"/>
  <c r="B213" i="3" s="1"/>
  <c r="H139" i="4"/>
  <c r="B212" i="3" s="1"/>
  <c r="H138" i="4"/>
  <c r="B211" i="3" s="1"/>
  <c r="H137" i="4"/>
  <c r="B210" i="3"/>
  <c r="H136" i="4"/>
  <c r="B209" i="3"/>
  <c r="H135" i="4"/>
  <c r="B208" i="3" s="1"/>
  <c r="H134" i="4"/>
  <c r="B207" i="3" s="1"/>
  <c r="H133" i="4"/>
  <c r="B206" i="3" s="1"/>
  <c r="H132" i="4"/>
  <c r="B205" i="3"/>
  <c r="H131" i="4"/>
  <c r="B204" i="3"/>
  <c r="H130" i="4"/>
  <c r="B203" i="3" s="1"/>
  <c r="H129" i="4"/>
  <c r="B202" i="3" s="1"/>
  <c r="H128" i="4"/>
  <c r="B201" i="3" s="1"/>
  <c r="H127" i="4"/>
  <c r="B200" i="3" s="1"/>
  <c r="H126" i="4"/>
  <c r="B199" i="3" s="1"/>
  <c r="H125" i="4"/>
  <c r="B198" i="3"/>
  <c r="H124" i="4"/>
  <c r="B197" i="3" s="1"/>
  <c r="H123" i="4"/>
  <c r="B196" i="3" s="1"/>
  <c r="H122" i="4"/>
  <c r="B195" i="3" s="1"/>
  <c r="H121" i="4"/>
  <c r="B194" i="3" s="1"/>
  <c r="H120" i="4"/>
  <c r="B193" i="3" s="1"/>
  <c r="H119" i="4"/>
  <c r="B192" i="3"/>
  <c r="H118" i="4"/>
  <c r="B191" i="3" s="1"/>
  <c r="H117" i="4"/>
  <c r="B190" i="3" s="1"/>
  <c r="H116" i="4"/>
  <c r="B189" i="3" s="1"/>
  <c r="H115" i="4"/>
  <c r="B188" i="3"/>
  <c r="H114" i="4"/>
  <c r="B187" i="3" s="1"/>
  <c r="H113" i="4"/>
  <c r="B186" i="3" s="1"/>
  <c r="H112" i="4"/>
  <c r="B185" i="3" s="1"/>
  <c r="H111" i="4"/>
  <c r="B184" i="3"/>
  <c r="H110" i="4"/>
  <c r="B183" i="3" s="1"/>
  <c r="H109" i="4"/>
  <c r="B182" i="3"/>
  <c r="H108" i="4"/>
  <c r="B181" i="3" s="1"/>
  <c r="H107" i="4"/>
  <c r="B180" i="3" s="1"/>
  <c r="H106" i="4"/>
  <c r="B179" i="3" s="1"/>
  <c r="H105" i="4"/>
  <c r="B178" i="3"/>
  <c r="H104" i="4"/>
  <c r="B177" i="3" s="1"/>
  <c r="H103" i="4"/>
  <c r="B176" i="3"/>
  <c r="H102" i="4"/>
  <c r="B175" i="3" s="1"/>
  <c r="H101" i="4"/>
  <c r="B174" i="3" s="1"/>
  <c r="H100" i="4"/>
  <c r="B173" i="3"/>
  <c r="H99" i="4"/>
  <c r="B172" i="3" s="1"/>
  <c r="H98" i="4"/>
  <c r="B171" i="3" s="1"/>
  <c r="H97" i="4"/>
  <c r="B170" i="3" s="1"/>
  <c r="H96" i="4"/>
  <c r="B169" i="3" s="1"/>
  <c r="H95" i="4"/>
  <c r="B168" i="3"/>
  <c r="H94" i="4"/>
  <c r="B167" i="3" s="1"/>
  <c r="H93" i="4"/>
  <c r="B166" i="3" s="1"/>
  <c r="H92" i="4"/>
  <c r="B165" i="3" s="1"/>
  <c r="H91" i="4"/>
  <c r="B164" i="3" s="1"/>
  <c r="H90" i="4"/>
  <c r="B163" i="3" s="1"/>
  <c r="H89" i="4"/>
  <c r="B162" i="3"/>
  <c r="H88" i="4"/>
  <c r="B161" i="3" s="1"/>
  <c r="H87" i="4"/>
  <c r="B160" i="3"/>
  <c r="H86" i="4"/>
  <c r="B159" i="3" s="1"/>
  <c r="H85" i="4"/>
  <c r="B158" i="3" s="1"/>
  <c r="H84" i="4"/>
  <c r="B157" i="3"/>
  <c r="H83" i="4"/>
  <c r="B156" i="3" s="1"/>
  <c r="H82" i="4"/>
  <c r="B155" i="3" s="1"/>
  <c r="H81" i="4"/>
  <c r="B154" i="3"/>
  <c r="H80" i="4"/>
  <c r="B153" i="3" s="1"/>
  <c r="H79" i="4"/>
  <c r="B152" i="3" s="1"/>
  <c r="H78" i="4"/>
  <c r="B151" i="3" s="1"/>
  <c r="H77" i="4"/>
  <c r="B150" i="3"/>
  <c r="H76" i="4"/>
  <c r="B149" i="3"/>
  <c r="H75" i="4"/>
  <c r="B148" i="3" s="1"/>
  <c r="H74" i="4"/>
  <c r="B147" i="3" s="1"/>
  <c r="H73" i="4"/>
  <c r="B146" i="3"/>
  <c r="H72" i="4"/>
  <c r="B145" i="3"/>
  <c r="H71" i="4"/>
  <c r="B144" i="3"/>
  <c r="H70" i="4"/>
  <c r="B143" i="3" s="1"/>
  <c r="H69" i="4"/>
  <c r="B142" i="3" s="1"/>
  <c r="H68" i="4"/>
  <c r="B141" i="3"/>
  <c r="H67" i="4"/>
  <c r="B140" i="3"/>
  <c r="H66" i="4"/>
  <c r="B139" i="3" s="1"/>
  <c r="H65" i="4"/>
  <c r="B138" i="3" s="1"/>
  <c r="H64" i="4"/>
  <c r="B137" i="3" s="1"/>
  <c r="H63" i="4"/>
  <c r="B136" i="3" s="1"/>
  <c r="H62" i="4"/>
  <c r="B135" i="3" s="1"/>
  <c r="H61" i="4"/>
  <c r="B134" i="3"/>
  <c r="H60" i="4"/>
  <c r="B133" i="3" s="1"/>
  <c r="H59" i="4"/>
  <c r="B132" i="3" s="1"/>
  <c r="H58" i="4"/>
  <c r="B131" i="3" s="1"/>
  <c r="H57" i="4"/>
  <c r="B130" i="3" s="1"/>
  <c r="H56" i="4"/>
  <c r="B129" i="3" s="1"/>
  <c r="H55" i="4"/>
  <c r="B128" i="3"/>
  <c r="H54" i="4"/>
  <c r="B127" i="3" s="1"/>
  <c r="H53" i="4"/>
  <c r="B126" i="3" s="1"/>
  <c r="H52" i="4"/>
  <c r="B125" i="3" s="1"/>
  <c r="H51" i="4"/>
  <c r="B124" i="3" s="1"/>
  <c r="H50" i="4"/>
  <c r="B123" i="3" s="1"/>
  <c r="H49" i="4"/>
  <c r="B122" i="3" s="1"/>
  <c r="H48" i="4"/>
  <c r="B121" i="3"/>
  <c r="H47" i="4"/>
  <c r="B120" i="3" s="1"/>
  <c r="H46" i="4"/>
  <c r="B119" i="3" s="1"/>
  <c r="H45" i="4"/>
  <c r="B118" i="3" s="1"/>
  <c r="H44" i="4"/>
  <c r="B117" i="3" s="1"/>
  <c r="H43" i="4"/>
  <c r="B116" i="3"/>
  <c r="H42" i="4"/>
  <c r="B115" i="3" s="1"/>
  <c r="H41" i="4"/>
  <c r="B114" i="3"/>
  <c r="H40" i="4"/>
  <c r="B113" i="3" s="1"/>
  <c r="H39" i="4"/>
  <c r="B112" i="3"/>
  <c r="H38" i="4"/>
  <c r="B111" i="3" s="1"/>
  <c r="H37" i="4"/>
  <c r="B110" i="3" s="1"/>
  <c r="H36" i="4"/>
  <c r="B109" i="3" s="1"/>
  <c r="H35" i="4"/>
  <c r="B108" i="3" s="1"/>
  <c r="H34" i="4"/>
  <c r="B107" i="3" s="1"/>
  <c r="H33" i="4"/>
  <c r="B106" i="3" s="1"/>
  <c r="H32" i="4"/>
  <c r="B105" i="3"/>
  <c r="H31" i="4"/>
  <c r="B104" i="3" s="1"/>
  <c r="H30" i="4"/>
  <c r="B103" i="3" s="1"/>
  <c r="H29" i="4"/>
  <c r="B102" i="3" s="1"/>
  <c r="H28" i="4"/>
  <c r="B101" i="3" s="1"/>
  <c r="H27" i="4"/>
  <c r="B100" i="3" s="1"/>
  <c r="H26" i="4"/>
  <c r="B99" i="3"/>
  <c r="H25" i="4"/>
  <c r="B98" i="3" s="1"/>
  <c r="H24" i="4"/>
  <c r="B97" i="3" s="1"/>
  <c r="B96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96" i="3"/>
  <c r="K37" i="3"/>
  <c r="J34" i="3"/>
  <c r="J38" i="3" s="1"/>
  <c r="J36" i="3"/>
  <c r="K26" i="3"/>
  <c r="J35" i="3"/>
  <c r="J29" i="3"/>
  <c r="J27" i="3"/>
  <c r="K28" i="3"/>
  <c r="J28" i="3"/>
  <c r="J24" i="3"/>
  <c r="E25" i="3"/>
  <c r="B13" i="3"/>
  <c r="J13" i="3" s="1"/>
  <c r="K13" i="3" s="1"/>
  <c r="J15" i="3"/>
  <c r="J24" i="4"/>
  <c r="B91" i="9" s="1"/>
  <c r="J25" i="4"/>
  <c r="B92" i="9" s="1"/>
  <c r="J26" i="4"/>
  <c r="B93" i="9" s="1"/>
  <c r="J27" i="4"/>
  <c r="B94" i="9" s="1"/>
  <c r="J28" i="4"/>
  <c r="B95" i="9" s="1"/>
  <c r="J29" i="4"/>
  <c r="B96" i="9" s="1"/>
  <c r="J30" i="4"/>
  <c r="B97" i="9" s="1"/>
  <c r="J31" i="4"/>
  <c r="B98" i="9" s="1"/>
  <c r="J32" i="4"/>
  <c r="B99" i="9" s="1"/>
  <c r="J33" i="4"/>
  <c r="B100" i="9" s="1"/>
  <c r="J34" i="4"/>
  <c r="B101" i="9" s="1"/>
  <c r="J35" i="4"/>
  <c r="B102" i="9" s="1"/>
  <c r="J36" i="4"/>
  <c r="B103" i="9" s="1"/>
  <c r="J37" i="4"/>
  <c r="B104" i="9" s="1"/>
  <c r="J38" i="4"/>
  <c r="B105" i="9" s="1"/>
  <c r="J39" i="4"/>
  <c r="B106" i="9" s="1"/>
  <c r="J40" i="4"/>
  <c r="B107" i="9" s="1"/>
  <c r="J41" i="4"/>
  <c r="B108" i="9" s="1"/>
  <c r="J42" i="4"/>
  <c r="B109" i="9" s="1"/>
  <c r="J43" i="4"/>
  <c r="B110" i="9" s="1"/>
  <c r="J44" i="4"/>
  <c r="B111" i="9" s="1"/>
  <c r="J45" i="4"/>
  <c r="B112" i="9" s="1"/>
  <c r="J46" i="4"/>
  <c r="B113" i="9" s="1"/>
  <c r="J47" i="4"/>
  <c r="B114" i="9" s="1"/>
  <c r="J48" i="4"/>
  <c r="B115" i="9" s="1"/>
  <c r="J49" i="4"/>
  <c r="B116" i="9" s="1"/>
  <c r="J50" i="4"/>
  <c r="B117" i="9" s="1"/>
  <c r="J51" i="4"/>
  <c r="B118" i="9" s="1"/>
  <c r="J52" i="4"/>
  <c r="B119" i="9" s="1"/>
  <c r="J53" i="4"/>
  <c r="B120" i="9" s="1"/>
  <c r="J54" i="4"/>
  <c r="B121" i="9" s="1"/>
  <c r="J55" i="4"/>
  <c r="B122" i="9" s="1"/>
  <c r="J56" i="4"/>
  <c r="B123" i="9" s="1"/>
  <c r="J57" i="4"/>
  <c r="B124" i="9" s="1"/>
  <c r="J58" i="4"/>
  <c r="B125" i="9" s="1"/>
  <c r="J59" i="4"/>
  <c r="B126" i="9" s="1"/>
  <c r="J60" i="4"/>
  <c r="B127" i="9" s="1"/>
  <c r="J61" i="4"/>
  <c r="B128" i="9" s="1"/>
  <c r="J62" i="4"/>
  <c r="B129" i="9" s="1"/>
  <c r="J63" i="4"/>
  <c r="B130" i="9" s="1"/>
  <c r="J64" i="4"/>
  <c r="B131" i="9" s="1"/>
  <c r="J65" i="4"/>
  <c r="B132" i="9" s="1"/>
  <c r="J66" i="4"/>
  <c r="B133" i="9" s="1"/>
  <c r="J67" i="4"/>
  <c r="B134" i="9" s="1"/>
  <c r="J68" i="4"/>
  <c r="B135" i="9" s="1"/>
  <c r="J69" i="4"/>
  <c r="B136" i="9" s="1"/>
  <c r="J70" i="4"/>
  <c r="B137" i="9" s="1"/>
  <c r="J71" i="4"/>
  <c r="B138" i="9" s="1"/>
  <c r="J72" i="4"/>
  <c r="B139" i="9" s="1"/>
  <c r="J73" i="4"/>
  <c r="B140" i="9" s="1"/>
  <c r="J74" i="4"/>
  <c r="B141" i="9" s="1"/>
  <c r="J75" i="4"/>
  <c r="B142" i="9" s="1"/>
  <c r="J76" i="4"/>
  <c r="B143" i="9" s="1"/>
  <c r="J77" i="4"/>
  <c r="B144" i="9" s="1"/>
  <c r="J79" i="4"/>
  <c r="B146" i="9" s="1"/>
  <c r="J80" i="4"/>
  <c r="B147" i="9" s="1"/>
  <c r="J81" i="4"/>
  <c r="B148" i="9" s="1"/>
  <c r="J82" i="4"/>
  <c r="B149" i="9" s="1"/>
  <c r="J83" i="4"/>
  <c r="B150" i="9" s="1"/>
  <c r="J84" i="4"/>
  <c r="B151" i="9" s="1"/>
  <c r="J85" i="4"/>
  <c r="B152" i="9" s="1"/>
  <c r="J86" i="4"/>
  <c r="B153" i="9" s="1"/>
  <c r="J87" i="4"/>
  <c r="B154" i="9" s="1"/>
  <c r="J88" i="4"/>
  <c r="B155" i="9" s="1"/>
  <c r="J89" i="4"/>
  <c r="B156" i="9" s="1"/>
  <c r="J90" i="4"/>
  <c r="B157" i="9" s="1"/>
  <c r="J91" i="4"/>
  <c r="B158" i="9" s="1"/>
  <c r="J92" i="4"/>
  <c r="B159" i="9" s="1"/>
  <c r="J93" i="4"/>
  <c r="B160" i="9" s="1"/>
  <c r="J94" i="4"/>
  <c r="B161" i="9" s="1"/>
  <c r="J95" i="4"/>
  <c r="B162" i="9" s="1"/>
  <c r="J96" i="4"/>
  <c r="B163" i="9" s="1"/>
  <c r="J97" i="4"/>
  <c r="B164" i="9" s="1"/>
  <c r="J98" i="4"/>
  <c r="B165" i="9" s="1"/>
  <c r="J99" i="4"/>
  <c r="B166" i="9" s="1"/>
  <c r="J100" i="4"/>
  <c r="B167" i="9" s="1"/>
  <c r="J101" i="4"/>
  <c r="B168" i="9" s="1"/>
  <c r="J102" i="4"/>
  <c r="B169" i="9" s="1"/>
  <c r="J103" i="4"/>
  <c r="B170" i="9" s="1"/>
  <c r="J104" i="4"/>
  <c r="B171" i="9" s="1"/>
  <c r="J105" i="4"/>
  <c r="B172" i="9" s="1"/>
  <c r="J106" i="4"/>
  <c r="B173" i="9" s="1"/>
  <c r="J107" i="4"/>
  <c r="B174" i="9" s="1"/>
  <c r="J108" i="4"/>
  <c r="B175" i="9" s="1"/>
  <c r="J109" i="4"/>
  <c r="B176" i="9" s="1"/>
  <c r="J110" i="4"/>
  <c r="B177" i="9" s="1"/>
  <c r="J111" i="4"/>
  <c r="B178" i="9" s="1"/>
  <c r="J112" i="4"/>
  <c r="B179" i="9" s="1"/>
  <c r="J113" i="4"/>
  <c r="B180" i="9" s="1"/>
  <c r="J115" i="4"/>
  <c r="B182" i="9" s="1"/>
  <c r="J117" i="4"/>
  <c r="B184" i="9" s="1"/>
  <c r="J118" i="4"/>
  <c r="B185" i="9" s="1"/>
  <c r="J119" i="4"/>
  <c r="B186" i="9" s="1"/>
  <c r="J121" i="4"/>
  <c r="B188" i="9" s="1"/>
  <c r="J122" i="4"/>
  <c r="B189" i="9" s="1"/>
  <c r="J126" i="4"/>
  <c r="B193" i="9" s="1"/>
  <c r="J127" i="4"/>
  <c r="B194" i="9" s="1"/>
  <c r="J128" i="4"/>
  <c r="B195" i="9" s="1"/>
  <c r="J129" i="4"/>
  <c r="B196" i="9" s="1"/>
  <c r="J130" i="4"/>
  <c r="B197" i="9" s="1"/>
  <c r="J131" i="4"/>
  <c r="B198" i="9" s="1"/>
  <c r="J132" i="4"/>
  <c r="B199" i="9" s="1"/>
  <c r="J133" i="4"/>
  <c r="B200" i="9" s="1"/>
  <c r="J134" i="4"/>
  <c r="B201" i="9" s="1"/>
  <c r="J136" i="4"/>
  <c r="B203" i="9" s="1"/>
  <c r="J137" i="4"/>
  <c r="B204" i="9" s="1"/>
  <c r="J138" i="4"/>
  <c r="B205" i="9" s="1"/>
  <c r="J139" i="4"/>
  <c r="B206" i="9" s="1"/>
  <c r="J140" i="4"/>
  <c r="B207" i="9" s="1"/>
  <c r="J144" i="4"/>
  <c r="B211" i="9" s="1"/>
  <c r="J145" i="4"/>
  <c r="B212" i="9" s="1"/>
  <c r="J146" i="4"/>
  <c r="B213" i="9" s="1"/>
  <c r="J147" i="4"/>
  <c r="B214" i="9" s="1"/>
  <c r="J148" i="4"/>
  <c r="B215" i="9" s="1"/>
  <c r="J149" i="4"/>
  <c r="B216" i="9" s="1"/>
  <c r="J150" i="4"/>
  <c r="B217" i="9" s="1"/>
  <c r="J151" i="4"/>
  <c r="B218" i="9" s="1"/>
  <c r="J152" i="4"/>
  <c r="B219" i="9" s="1"/>
  <c r="J153" i="4"/>
  <c r="B220" i="9" s="1"/>
  <c r="J154" i="4"/>
  <c r="B221" i="9" s="1"/>
  <c r="J156" i="4"/>
  <c r="B223" i="9" s="1"/>
  <c r="J157" i="4"/>
  <c r="B224" i="9" s="1"/>
  <c r="J158" i="4"/>
  <c r="B225" i="9" s="1"/>
  <c r="J159" i="4"/>
  <c r="B226" i="9" s="1"/>
  <c r="J160" i="4"/>
  <c r="B227" i="9" s="1"/>
  <c r="J161" i="4"/>
  <c r="B228" i="9" s="1"/>
  <c r="J162" i="4"/>
  <c r="B229" i="9" s="1"/>
  <c r="J163" i="4"/>
  <c r="B230" i="9" s="1"/>
  <c r="J164" i="4"/>
  <c r="B231" i="9" s="1"/>
  <c r="J165" i="4"/>
  <c r="B232" i="9" s="1"/>
  <c r="J167" i="4"/>
  <c r="B234" i="9" s="1"/>
  <c r="J168" i="4"/>
  <c r="B235" i="9" s="1"/>
  <c r="J170" i="4"/>
  <c r="B237" i="9" s="1"/>
  <c r="J175" i="4"/>
  <c r="B242" i="9" s="1"/>
  <c r="J176" i="4"/>
  <c r="B243" i="9" s="1"/>
  <c r="J177" i="4"/>
  <c r="B244" i="9" s="1"/>
  <c r="J178" i="4"/>
  <c r="B245" i="9" s="1"/>
  <c r="J179" i="4"/>
  <c r="B246" i="9" s="1"/>
  <c r="J180" i="4"/>
  <c r="B247" i="9" s="1"/>
  <c r="J181" i="4"/>
  <c r="B248" i="9" s="1"/>
  <c r="J182" i="4"/>
  <c r="B249" i="9" s="1"/>
  <c r="J183" i="4"/>
  <c r="B250" i="9" s="1"/>
  <c r="J184" i="4"/>
  <c r="B251" i="9" s="1"/>
  <c r="J185" i="4"/>
  <c r="B252" i="9" s="1"/>
  <c r="J186" i="4"/>
  <c r="B253" i="9" s="1"/>
  <c r="J78" i="4"/>
  <c r="B145" i="9" s="1"/>
  <c r="J114" i="4"/>
  <c r="B181" i="9" s="1"/>
  <c r="J116" i="4"/>
  <c r="B183" i="9" s="1"/>
  <c r="J120" i="4"/>
  <c r="B187" i="9" s="1"/>
  <c r="J123" i="4"/>
  <c r="B190" i="9" s="1"/>
  <c r="J124" i="4"/>
  <c r="B191" i="9" s="1"/>
  <c r="J125" i="4"/>
  <c r="B192" i="9" s="1"/>
  <c r="J135" i="4"/>
  <c r="B202" i="9" s="1"/>
  <c r="J141" i="4"/>
  <c r="B208" i="9" s="1"/>
  <c r="J142" i="4"/>
  <c r="B209" i="9" s="1"/>
  <c r="J143" i="4"/>
  <c r="B210" i="9" s="1"/>
  <c r="J155" i="4"/>
  <c r="B222" i="9" s="1"/>
  <c r="J166" i="4"/>
  <c r="B233" i="9" s="1"/>
  <c r="J169" i="4"/>
  <c r="B236" i="9" s="1"/>
  <c r="J171" i="4"/>
  <c r="B238" i="9" s="1"/>
  <c r="J172" i="4"/>
  <c r="B239" i="9" s="1"/>
  <c r="J173" i="4"/>
  <c r="B240" i="9" s="1"/>
  <c r="J174" i="4"/>
  <c r="B241" i="9" s="1"/>
  <c r="H6" i="4"/>
  <c r="I6" i="4"/>
  <c r="J6" i="4"/>
  <c r="K6" i="4"/>
  <c r="L6" i="4"/>
  <c r="H7" i="4"/>
  <c r="I7" i="4"/>
  <c r="J7" i="4"/>
  <c r="K7" i="4"/>
  <c r="L7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L5" i="4"/>
  <c r="K5" i="4"/>
  <c r="J5" i="4"/>
  <c r="I5" i="4"/>
  <c r="H5" i="4"/>
  <c r="A47" i="3"/>
  <c r="A91" i="3"/>
  <c r="K45" i="3"/>
  <c r="K89" i="3" s="1"/>
  <c r="K278" i="3" s="1"/>
  <c r="E263" i="3"/>
  <c r="B263" i="3"/>
  <c r="B264" i="3"/>
  <c r="A264" i="3"/>
  <c r="A265" i="3"/>
  <c r="A263" i="3"/>
  <c r="A89" i="3"/>
  <c r="A278" i="3"/>
  <c r="K30" i="3"/>
  <c r="B246" i="3" l="1"/>
  <c r="H189" i="4"/>
  <c r="J14" i="12"/>
  <c r="K15" i="8"/>
  <c r="J13" i="9"/>
  <c r="K16" i="3"/>
  <c r="J14" i="13"/>
  <c r="J16" i="3"/>
  <c r="J11" i="8"/>
  <c r="J15" i="8" s="1"/>
  <c r="I189" i="4"/>
  <c r="E18" i="8" s="1"/>
  <c r="B90" i="13"/>
  <c r="L189" i="4"/>
  <c r="K189" i="4"/>
  <c r="B90" i="9"/>
  <c r="J189" i="4"/>
  <c r="B249" i="3"/>
  <c r="B93" i="8"/>
  <c r="B248" i="3"/>
  <c r="B241" i="13"/>
  <c r="J18" i="12"/>
  <c r="J18" i="9"/>
  <c r="J18" i="13"/>
  <c r="E19" i="3" l="1"/>
  <c r="E19" i="8"/>
  <c r="K19" i="8" s="1"/>
  <c r="J19" i="8" s="1"/>
  <c r="E22" i="3"/>
  <c r="K22" i="3" s="1"/>
  <c r="J22" i="3" s="1"/>
  <c r="C257" i="13" l="1"/>
  <c r="C263" i="3"/>
  <c r="C257" i="9"/>
  <c r="B262" i="8" l="1"/>
  <c r="B22" i="8"/>
  <c r="J22" i="8" s="1"/>
  <c r="K22" i="8" s="1"/>
  <c r="B25" i="3"/>
  <c r="J25" i="3" s="1"/>
  <c r="K25" i="3" s="1"/>
  <c r="B265" i="3"/>
  <c r="C261" i="13"/>
  <c r="C261" i="12"/>
  <c r="C262" i="9"/>
  <c r="C270" i="3"/>
  <c r="C265" i="8"/>
  <c r="C262" i="13"/>
  <c r="C263" i="9"/>
  <c r="C266" i="8"/>
  <c r="C262" i="12"/>
  <c r="C271" i="3"/>
  <c r="C187" i="2" l="1"/>
  <c r="G96" i="2"/>
  <c r="C96" i="2"/>
  <c r="D25" i="2"/>
  <c r="G23" i="2"/>
  <c r="B20" i="2"/>
  <c r="B19" i="2"/>
  <c r="G4" i="2"/>
  <c r="D4" i="2"/>
  <c r="B4" i="2"/>
  <c r="G1" i="3" l="1"/>
  <c r="G1" i="9"/>
  <c r="G1" i="13"/>
  <c r="G1" i="12"/>
  <c r="G1" i="8"/>
  <c r="D20" i="2"/>
  <c r="D21" i="2"/>
  <c r="E264" i="3"/>
  <c r="E261" i="8"/>
  <c r="D23" i="2"/>
  <c r="D22" i="2"/>
  <c r="E263" i="8"/>
  <c r="E259" i="12"/>
  <c r="E266" i="3"/>
  <c r="E259" i="9"/>
  <c r="E259" i="13"/>
  <c r="C42" i="2"/>
  <c r="C44" i="2"/>
  <c r="C46" i="2"/>
  <c r="C48" i="2"/>
  <c r="C50" i="2"/>
  <c r="C41" i="2"/>
  <c r="C264" i="3"/>
  <c r="C261" i="8"/>
  <c r="C259" i="13"/>
  <c r="C263" i="8"/>
  <c r="C259" i="12"/>
  <c r="C266" i="3"/>
  <c r="C259" i="9"/>
  <c r="G41" i="2"/>
  <c r="C43" i="2"/>
  <c r="C45" i="2"/>
  <c r="C47" i="2"/>
  <c r="C49" i="2"/>
  <c r="G19" i="2"/>
  <c r="D96" i="2"/>
  <c r="G187" i="2"/>
  <c r="D19" i="2"/>
  <c r="C262" i="8" l="1"/>
  <c r="C265" i="3"/>
  <c r="C58" i="2"/>
  <c r="C54" i="2"/>
  <c r="C59" i="2"/>
  <c r="C55" i="2"/>
  <c r="E263" i="13"/>
  <c r="E267" i="8"/>
  <c r="E263" i="12"/>
  <c r="E264" i="9"/>
  <c r="E272" i="3"/>
  <c r="D41" i="2"/>
  <c r="C57" i="2"/>
  <c r="C53" i="2"/>
  <c r="C51" i="2"/>
  <c r="E265" i="3"/>
  <c r="E262" i="8"/>
  <c r="C60" i="2"/>
  <c r="C56" i="2"/>
  <c r="C52" i="2"/>
  <c r="D187" i="2"/>
  <c r="C66" i="2" l="1"/>
  <c r="C63" i="2"/>
  <c r="C65" i="2"/>
  <c r="C64" i="2"/>
  <c r="C61" i="2"/>
  <c r="C67" i="2"/>
  <c r="C69" i="2"/>
  <c r="C68" i="2"/>
  <c r="C62" i="2"/>
  <c r="C70" i="2"/>
  <c r="C272" i="3"/>
  <c r="C263" i="13"/>
  <c r="C267" i="8"/>
  <c r="C264" i="9"/>
  <c r="C263" i="12"/>
  <c r="C90" i="2" l="1"/>
  <c r="C80" i="2"/>
  <c r="C88" i="2"/>
  <c r="C78" i="2"/>
  <c r="C87" i="2"/>
  <c r="C77" i="2"/>
  <c r="C74" i="2"/>
  <c r="C73" i="2"/>
  <c r="C86" i="2"/>
  <c r="C76" i="2"/>
  <c r="C72" i="2"/>
  <c r="C89" i="2"/>
  <c r="C79" i="2"/>
  <c r="C71" i="2"/>
  <c r="C75" i="2"/>
  <c r="C91" i="2" l="1"/>
  <c r="C81" i="2"/>
  <c r="C92" i="2"/>
  <c r="C82" i="2"/>
  <c r="C94" i="2"/>
  <c r="C84" i="2"/>
  <c r="C95" i="2"/>
  <c r="C85" i="2"/>
  <c r="C93" i="2"/>
  <c r="C83" i="2"/>
  <c r="B264" i="13" l="1"/>
  <c r="B264" i="12"/>
  <c r="B265" i="9"/>
  <c r="B268" i="8"/>
  <c r="B273" i="3"/>
  <c r="C273" i="3" l="1"/>
  <c r="B208" i="2" l="1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B41" i="2"/>
  <c r="A41" i="2"/>
  <c r="B261" i="9" l="1"/>
  <c r="B18" i="8"/>
  <c r="K18" i="8" s="1"/>
  <c r="B260" i="12"/>
  <c r="B17" i="13"/>
  <c r="J17" i="13" s="1"/>
  <c r="J25" i="13" s="1"/>
  <c r="B16" i="9"/>
  <c r="J16" i="9" s="1"/>
  <c r="B20" i="3"/>
  <c r="K20" i="3" s="1"/>
  <c r="J20" i="3" s="1"/>
  <c r="B17" i="9"/>
  <c r="J17" i="9" s="1"/>
  <c r="B21" i="3"/>
  <c r="K21" i="3" s="1"/>
  <c r="J21" i="3" s="1"/>
  <c r="B264" i="8"/>
  <c r="B260" i="9"/>
  <c r="B17" i="12"/>
  <c r="J17" i="12" s="1"/>
  <c r="J25" i="12" s="1"/>
  <c r="B269" i="3"/>
  <c r="B260" i="13"/>
  <c r="B19" i="3"/>
  <c r="K19" i="3" s="1"/>
  <c r="B267" i="3"/>
  <c r="B268" i="3"/>
  <c r="C264" i="12"/>
  <c r="D208" i="2"/>
  <c r="G190" i="2"/>
  <c r="G192" i="2"/>
  <c r="G196" i="2"/>
  <c r="G194" i="2"/>
  <c r="G189" i="2"/>
  <c r="G191" i="2"/>
  <c r="G193" i="2"/>
  <c r="G195" i="2"/>
  <c r="D207" i="2"/>
  <c r="E268" i="8"/>
  <c r="E264" i="12"/>
  <c r="D192" i="2"/>
  <c r="C268" i="8"/>
  <c r="D196" i="2"/>
  <c r="E265" i="9"/>
  <c r="C265" i="9"/>
  <c r="D191" i="2"/>
  <c r="E264" i="13"/>
  <c r="C264" i="13"/>
  <c r="G132" i="2"/>
  <c r="D132" i="2"/>
  <c r="G134" i="2"/>
  <c r="D134" i="2"/>
  <c r="G136" i="2"/>
  <c r="D136" i="2"/>
  <c r="G138" i="2"/>
  <c r="D138" i="2"/>
  <c r="G140" i="2"/>
  <c r="D140" i="2"/>
  <c r="G142" i="2"/>
  <c r="D142" i="2"/>
  <c r="G144" i="2"/>
  <c r="D144" i="2"/>
  <c r="G146" i="2"/>
  <c r="D146" i="2"/>
  <c r="G148" i="2"/>
  <c r="D148" i="2"/>
  <c r="G150" i="2"/>
  <c r="D150" i="2"/>
  <c r="G152" i="2"/>
  <c r="D152" i="2"/>
  <c r="G154" i="2"/>
  <c r="D154" i="2"/>
  <c r="G156" i="2"/>
  <c r="D156" i="2"/>
  <c r="G158" i="2"/>
  <c r="D158" i="2"/>
  <c r="G160" i="2"/>
  <c r="D160" i="2"/>
  <c r="G162" i="2"/>
  <c r="D162" i="2"/>
  <c r="G164" i="2"/>
  <c r="D164" i="2"/>
  <c r="G166" i="2"/>
  <c r="D166" i="2"/>
  <c r="G168" i="2"/>
  <c r="D168" i="2"/>
  <c r="G170" i="2"/>
  <c r="D170" i="2"/>
  <c r="G172" i="2"/>
  <c r="D172" i="2"/>
  <c r="G174" i="2"/>
  <c r="D174" i="2"/>
  <c r="G176" i="2"/>
  <c r="D176" i="2"/>
  <c r="G178" i="2"/>
  <c r="D178" i="2"/>
  <c r="G180" i="2"/>
  <c r="D180" i="2"/>
  <c r="G182" i="2"/>
  <c r="D182" i="2"/>
  <c r="G184" i="2"/>
  <c r="D184" i="2"/>
  <c r="D190" i="2"/>
  <c r="D194" i="2"/>
  <c r="D197" i="2"/>
  <c r="G197" i="2"/>
  <c r="D199" i="2"/>
  <c r="G199" i="2"/>
  <c r="D201" i="2"/>
  <c r="G201" i="2"/>
  <c r="D203" i="2"/>
  <c r="G203" i="2"/>
  <c r="D205" i="2"/>
  <c r="G205" i="2"/>
  <c r="G133" i="2"/>
  <c r="D133" i="2"/>
  <c r="G135" i="2"/>
  <c r="D135" i="2"/>
  <c r="G137" i="2"/>
  <c r="D137" i="2"/>
  <c r="G139" i="2"/>
  <c r="D139" i="2"/>
  <c r="G141" i="2"/>
  <c r="D141" i="2"/>
  <c r="G143" i="2"/>
  <c r="D143" i="2"/>
  <c r="G145" i="2"/>
  <c r="D145" i="2"/>
  <c r="G147" i="2"/>
  <c r="D147" i="2"/>
  <c r="G149" i="2"/>
  <c r="D149" i="2"/>
  <c r="G151" i="2"/>
  <c r="D151" i="2"/>
  <c r="G153" i="2"/>
  <c r="D153" i="2"/>
  <c r="G155" i="2"/>
  <c r="D155" i="2"/>
  <c r="G157" i="2"/>
  <c r="D157" i="2"/>
  <c r="G159" i="2"/>
  <c r="D159" i="2"/>
  <c r="G161" i="2"/>
  <c r="D161" i="2"/>
  <c r="G163" i="2"/>
  <c r="D163" i="2"/>
  <c r="G165" i="2"/>
  <c r="D165" i="2"/>
  <c r="G167" i="2"/>
  <c r="D167" i="2"/>
  <c r="G169" i="2"/>
  <c r="D169" i="2"/>
  <c r="G171" i="2"/>
  <c r="D171" i="2"/>
  <c r="G173" i="2"/>
  <c r="D173" i="2"/>
  <c r="G175" i="2"/>
  <c r="D175" i="2"/>
  <c r="G177" i="2"/>
  <c r="D177" i="2"/>
  <c r="G179" i="2"/>
  <c r="D179" i="2"/>
  <c r="G181" i="2"/>
  <c r="D181" i="2"/>
  <c r="G183" i="2"/>
  <c r="D183" i="2"/>
  <c r="D198" i="2"/>
  <c r="G198" i="2"/>
  <c r="D200" i="2"/>
  <c r="G200" i="2"/>
  <c r="D202" i="2"/>
  <c r="G202" i="2"/>
  <c r="D204" i="2"/>
  <c r="G204" i="2"/>
  <c r="D206" i="2"/>
  <c r="G206" i="2"/>
  <c r="D195" i="2"/>
  <c r="E273" i="3"/>
  <c r="D189" i="2"/>
  <c r="D193" i="2"/>
  <c r="E258" i="12" l="1"/>
  <c r="E260" i="8"/>
  <c r="E258" i="9"/>
  <c r="E257" i="12"/>
  <c r="E258" i="13"/>
  <c r="J25" i="9"/>
  <c r="J35" i="9" s="1"/>
  <c r="K25" i="13"/>
  <c r="J34" i="13"/>
  <c r="J35" i="13"/>
  <c r="J34" i="12"/>
  <c r="J36" i="12" s="1"/>
  <c r="J35" i="12"/>
  <c r="C260" i="13"/>
  <c r="C264" i="8"/>
  <c r="C260" i="12"/>
  <c r="C267" i="3"/>
  <c r="C260" i="9"/>
  <c r="C268" i="3"/>
  <c r="C261" i="9"/>
  <c r="C269" i="3"/>
  <c r="J19" i="3"/>
  <c r="J31" i="3" s="1"/>
  <c r="K31" i="3"/>
  <c r="J18" i="8"/>
  <c r="J28" i="8" s="1"/>
  <c r="K28" i="8"/>
  <c r="E264" i="8"/>
  <c r="E261" i="9"/>
  <c r="E260" i="12"/>
  <c r="E267" i="3"/>
  <c r="E269" i="3"/>
  <c r="E268" i="3"/>
  <c r="E260" i="9"/>
  <c r="E260" i="13"/>
  <c r="J34" i="9" l="1"/>
  <c r="J36" i="9" s="1"/>
  <c r="C260" i="8"/>
  <c r="C258" i="9"/>
  <c r="C258" i="12"/>
  <c r="C258" i="13"/>
  <c r="C257" i="12"/>
  <c r="K40" i="3"/>
  <c r="K42" i="3" s="1"/>
  <c r="K41" i="3"/>
  <c r="J38" i="8"/>
  <c r="J37" i="8"/>
  <c r="J39" i="8" s="1"/>
  <c r="J40" i="3"/>
  <c r="J42" i="3" s="1"/>
  <c r="J41" i="3"/>
  <c r="J36" i="13"/>
  <c r="K34" i="13"/>
  <c r="K37" i="8"/>
  <c r="K39" i="8" s="1"/>
  <c r="K38" i="8"/>
  <c r="K35" i="9" l="1"/>
</calcChain>
</file>

<file path=xl/comments1.xml><?xml version="1.0" encoding="utf-8"?>
<comments xmlns="http://schemas.openxmlformats.org/spreadsheetml/2006/main">
  <authors>
    <author>Glynn Tonsor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corn stalks are sometimes reported in DC_GR310 report if we want to tie residue to that value…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40 lb price vs. BarGilt Live WestCB Neg Price &amp; Corn (KC) Price (2012-2014 data)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Consistent w/ John Lawerence assumption Lee Schulz noted in 3/3/15 email.
Also consistent with $80 in this Feedstuffs piece: http://nationalhogfarmer.com/genetics-reproduction/0109-calculating-payback-parity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1. I used KS cattle prices (AuctionWesternKS.xls) from 2012-2014 to derive average steer-heifer and 700-800 to 500-600 lb price adjustments used in our prices tab.  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here are 152 ingredients included in "Diet Formulation v 8 budgets April 2015" from Mike on 4.21.15.  "Current prices" are from that file as well at this point.
I've also converted everything (see if statement) to $/lb basis for easier sumproduct process in Feed Cost lines of each enterprise budget...</t>
        </r>
      </text>
    </comment>
    <comment ref="E18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H18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D209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1% 1 year out</t>
        </r>
      </text>
    </comment>
    <comment ref="G209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2% 5 years out</t>
        </r>
      </text>
    </comment>
  </commentList>
</comments>
</file>

<file path=xl/comments2.xml><?xml version="1.0" encoding="utf-8"?>
<comments xmlns="http://schemas.openxmlformats.org/spreadsheetml/2006/main">
  <authors>
    <author>Glynn Tonsor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</commentList>
</comments>
</file>

<file path=xl/comments3.xml><?xml version="1.0" encoding="utf-8"?>
<comments xmlns="http://schemas.openxmlformats.org/spreadsheetml/2006/main">
  <authors>
    <author>Glynn Tonsor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</commentList>
</comments>
</file>

<file path=xl/sharedStrings.xml><?xml version="1.0" encoding="utf-8"?>
<sst xmlns="http://schemas.openxmlformats.org/spreadsheetml/2006/main" count="1786" uniqueCount="343">
  <si>
    <t>Revenue</t>
  </si>
  <si>
    <t>Any number that is blue and bolded is an input the user can adjust.</t>
  </si>
  <si>
    <t>Production Efficiency Information</t>
  </si>
  <si>
    <t>Price</t>
  </si>
  <si>
    <t>Unit</t>
  </si>
  <si>
    <t>lbs</t>
  </si>
  <si>
    <t xml:space="preserve"> x</t>
  </si>
  <si>
    <t xml:space="preserve"> =</t>
  </si>
  <si>
    <t xml:space="preserve">  Gross Income</t>
  </si>
  <si>
    <t>Variable Costs</t>
  </si>
  <si>
    <t>Fixed Costs</t>
  </si>
  <si>
    <t xml:space="preserve">  Total Fixed Costs</t>
  </si>
  <si>
    <t>Total Costs</t>
  </si>
  <si>
    <t xml:space="preserve">  Total Variable Costs</t>
  </si>
  <si>
    <t xml:space="preserve">Income Over Total Costs </t>
  </si>
  <si>
    <t>The Kansas State University cost-return budgets were developed to serve as a barometer of profitability for various livestock industry enterprises.</t>
  </si>
  <si>
    <t xml:space="preserve">These budgets are NOT intended to represent any one operation.  </t>
  </si>
  <si>
    <t>Each individual operation should adjust key inputs to reflect their own situation.</t>
  </si>
  <si>
    <t>hd</t>
  </si>
  <si>
    <t>Qty</t>
  </si>
  <si>
    <t>Last Updated Date:</t>
  </si>
  <si>
    <t>Current Prices</t>
  </si>
  <si>
    <t>per ton</t>
  </si>
  <si>
    <t>Labor</t>
  </si>
  <si>
    <t>Vet Medicine/Drugs</t>
  </si>
  <si>
    <t>Other variable costs</t>
  </si>
  <si>
    <t>Income Over Variable Costs</t>
  </si>
  <si>
    <t>per head</t>
  </si>
  <si>
    <t>Replacement Females</t>
  </si>
  <si>
    <t>per cwt</t>
  </si>
  <si>
    <r>
      <t xml:space="preserve">Kansas State University, Department of Agricultural Economics - </t>
    </r>
    <r>
      <rPr>
        <b/>
        <i/>
        <sz val="12"/>
        <color rgb="FF7030A0"/>
        <rFont val="Calibri"/>
        <family val="2"/>
        <scheme val="minor"/>
      </rPr>
      <t>www.agmanager.info</t>
    </r>
  </si>
  <si>
    <t>x</t>
  </si>
  <si>
    <t>Corn</t>
  </si>
  <si>
    <t>per hour</t>
  </si>
  <si>
    <t>hours</t>
  </si>
  <si>
    <t>Machinery, Facility/Equip. Repairs</t>
  </si>
  <si>
    <t>Other fixed costs</t>
  </si>
  <si>
    <t>Budget Assumptions</t>
  </si>
  <si>
    <t>Current</t>
  </si>
  <si>
    <t>One Year Out</t>
  </si>
  <si>
    <t>Five Years Out</t>
  </si>
  <si>
    <t xml:space="preserve">Click on "Current Prices" to change to "One Year Out Prices " or "Five Years Out Prices"
</t>
  </si>
  <si>
    <t>This spreadsheet is brought to you by:</t>
  </si>
  <si>
    <t>AND</t>
  </si>
  <si>
    <t>Welcome to the Kansas State University Farm Management Guides for Pork Enterprises</t>
  </si>
  <si>
    <t>SWINE RATIONS TO SET FEED COSTS</t>
  </si>
  <si>
    <t xml:space="preserve"> KSU Farrow-to-Finish Swine Budget</t>
  </si>
  <si>
    <t>INTERNAL NOTES</t>
  </si>
  <si>
    <t>Market Hogs</t>
  </si>
  <si>
    <t>Cull Sows</t>
  </si>
  <si>
    <t>per lb</t>
  </si>
  <si>
    <t>Publication: AM-FMG-FarFin</t>
  </si>
  <si>
    <t>Total per Year per Sow</t>
  </si>
  <si>
    <t>ton</t>
  </si>
  <si>
    <t>Feed Processing</t>
  </si>
  <si>
    <t>Taxes and Insurance</t>
  </si>
  <si>
    <t>Legal, Accounting, etc.</t>
  </si>
  <si>
    <t>Marketing, Bedding, and Misc</t>
  </si>
  <si>
    <t>Farrow-Finish Prices</t>
  </si>
  <si>
    <t>Total per Year per Pig Sold</t>
  </si>
  <si>
    <t>Note: Using Schulz's 3/31/15 Iowa St. values (http://www.extension.iastate.edu/agdm/livestock/pdf/b1-21.pdf)</t>
  </si>
  <si>
    <t>Corn, Yellow Dent</t>
  </si>
  <si>
    <t>Corn, Nutridense</t>
  </si>
  <si>
    <t>Corn Bran</t>
  </si>
  <si>
    <t>Corn DDG</t>
  </si>
  <si>
    <t>Corn DDGS, &gt;10% Oil</t>
  </si>
  <si>
    <t>Corn DDGS, &gt;6 and &lt;9% Oil</t>
  </si>
  <si>
    <t>Corn DDGS, &lt;4% Oil</t>
  </si>
  <si>
    <t>Corn HP DDG</t>
  </si>
  <si>
    <t>Soybean Meal, Dehull, Sol Extr</t>
  </si>
  <si>
    <t>Soybean Meal, Dehulled, Expelled</t>
  </si>
  <si>
    <t>Soybean Meal, Solvent Extracted</t>
  </si>
  <si>
    <t>Corn Gluten Meal</t>
  </si>
  <si>
    <t>Corn Grits, Hominy Feed</t>
  </si>
  <si>
    <t>Cotton Seeds, Fullfat</t>
  </si>
  <si>
    <t>Cotton Seed Meal</t>
  </si>
  <si>
    <t>Feather Meal</t>
  </si>
  <si>
    <t>Fish Meal Combined</t>
  </si>
  <si>
    <t>Flaxseed</t>
  </si>
  <si>
    <t>Flaxseed Meal</t>
  </si>
  <si>
    <t>Lupins</t>
  </si>
  <si>
    <t>Meat Meal</t>
  </si>
  <si>
    <t>Meat and Bone Meal, P &gt;4%</t>
  </si>
  <si>
    <t>Milk, Casein</t>
  </si>
  <si>
    <t>Milk, Lactose</t>
  </si>
  <si>
    <t>Milk, Skim Milk Powder</t>
  </si>
  <si>
    <t>Milk, Whey Powder</t>
  </si>
  <si>
    <t>Milk, Whey Permeate, 85% lactose</t>
  </si>
  <si>
    <t>Milk, Whey Protein Concentrate</t>
  </si>
  <si>
    <t>Millet</t>
  </si>
  <si>
    <t>Molasses, Sugarbeet</t>
  </si>
  <si>
    <t>Molasses, Sugarcane</t>
  </si>
  <si>
    <t>Oats</t>
  </si>
  <si>
    <t>Oats, Naked</t>
  </si>
  <si>
    <t>Oat Groats</t>
  </si>
  <si>
    <t>Peanut Meal, Expelled</t>
  </si>
  <si>
    <t>Peanut Meal, Extracted</t>
  </si>
  <si>
    <t>Peas, Field Peas</t>
  </si>
  <si>
    <t>Pea Protein Concentrate</t>
  </si>
  <si>
    <t>Potato Protein Concentrate</t>
  </si>
  <si>
    <t>Poultry Byproduct</t>
  </si>
  <si>
    <t>Rice</t>
  </si>
  <si>
    <t>Rice Bran</t>
  </si>
  <si>
    <t>Rice Bran, Defatted</t>
  </si>
  <si>
    <t>Rice, Broken</t>
  </si>
  <si>
    <t>Rye</t>
  </si>
  <si>
    <t>Sesame Meal</t>
  </si>
  <si>
    <t>Sorghum</t>
  </si>
  <si>
    <t>Soybeans, Full Fat</t>
  </si>
  <si>
    <t>Soybeans, High Protein, Full Fat</t>
  </si>
  <si>
    <t>Soybeans, Low Oligosaccharide, Full Fat</t>
  </si>
  <si>
    <t>Soybean Meal, High Protein, Expelled</t>
  </si>
  <si>
    <t>Soybean Meal, Low Oligosacch, Expell</t>
  </si>
  <si>
    <t>Soybean Meal, Expelled</t>
  </si>
  <si>
    <t>Soybean Meal, High Prot, Dehull, Solv Extr</t>
  </si>
  <si>
    <t>Soybean Meal, Enzyme Treated</t>
  </si>
  <si>
    <t>Soybean Meal, Fermented</t>
  </si>
  <si>
    <t>Soybean Hulls</t>
  </si>
  <si>
    <t>Soy Protein Concentrate</t>
  </si>
  <si>
    <t>Soy Protein Isolate</t>
  </si>
  <si>
    <t>Sugar Beet Pulp</t>
  </si>
  <si>
    <t>Sunflower, Full Fat</t>
  </si>
  <si>
    <t>Sunflower Meal, Solvent Extracted</t>
  </si>
  <si>
    <t>Sunflower Meal, Dehulled, Solvent Extr</t>
  </si>
  <si>
    <t>Triticale</t>
  </si>
  <si>
    <t>Wheat, Hard Red</t>
  </si>
  <si>
    <t>Wheat, Soft Red</t>
  </si>
  <si>
    <t>Wheat Bran</t>
  </si>
  <si>
    <t>Wheat Middlings</t>
  </si>
  <si>
    <t>Wheat Shorts</t>
  </si>
  <si>
    <t>Wheat DDGS</t>
  </si>
  <si>
    <t>Yeast, Brewers' Yeast</t>
  </si>
  <si>
    <t>Yeast, Single Cell Protein</t>
  </si>
  <si>
    <t>Beef Tallow</t>
  </si>
  <si>
    <t>Choice White Grease</t>
  </si>
  <si>
    <t>Poultry Fat</t>
  </si>
  <si>
    <t>Lard</t>
  </si>
  <si>
    <t>Restaurant Grease</t>
  </si>
  <si>
    <t>Canola oil</t>
  </si>
  <si>
    <t>Coconut oil</t>
  </si>
  <si>
    <t>Corn oil</t>
  </si>
  <si>
    <t>Palm Kernel oil</t>
  </si>
  <si>
    <t>Soybean oil</t>
  </si>
  <si>
    <t>Soybean Lecithin</t>
  </si>
  <si>
    <t>Sunflower oil</t>
  </si>
  <si>
    <t>Fat, A/V blend</t>
  </si>
  <si>
    <t>Calcium carbonate</t>
  </si>
  <si>
    <t>Calcium phosphate (tricalcium)</t>
  </si>
  <si>
    <t>Calcium phosphate (dicalcium)</t>
  </si>
  <si>
    <t>Calcium phosphate (monocalcium)</t>
  </si>
  <si>
    <t>Calcium sulfate, dihydrate</t>
  </si>
  <si>
    <t>Limestone, ground</t>
  </si>
  <si>
    <t>Magnesium phosphate</t>
  </si>
  <si>
    <t>Sodium carbonate</t>
  </si>
  <si>
    <t>Sodium bicarbonate</t>
  </si>
  <si>
    <t>Sodium chloride</t>
  </si>
  <si>
    <t>Sodium phosphate, monobasic</t>
  </si>
  <si>
    <t>Sodium sulfate, decahydrate</t>
  </si>
  <si>
    <t>L-Lys-HCL</t>
  </si>
  <si>
    <t>DL-Met</t>
  </si>
  <si>
    <t>L-Thr</t>
  </si>
  <si>
    <t>L-Trp</t>
  </si>
  <si>
    <t>L-Val</t>
  </si>
  <si>
    <t>L-Ileu</t>
  </si>
  <si>
    <t>Methionine hydroxy analog</t>
  </si>
  <si>
    <t>Glutamine</t>
  </si>
  <si>
    <t>Glutamic acid</t>
  </si>
  <si>
    <t>Biolys</t>
  </si>
  <si>
    <t>Liquid lysine 60%</t>
  </si>
  <si>
    <t>MHA dry</t>
  </si>
  <si>
    <t>Phase 2 supplement (PEP2)</t>
  </si>
  <si>
    <t>2007 Starter base mix</t>
  </si>
  <si>
    <t>2007 Grow-finish base mix</t>
  </si>
  <si>
    <t>Developer base mix</t>
  </si>
  <si>
    <t>2007 Sow base mix</t>
  </si>
  <si>
    <t>Vitamin premix with phytase</t>
  </si>
  <si>
    <t>Trace mineral premix</t>
  </si>
  <si>
    <t>Vitamin premix without phytase</t>
  </si>
  <si>
    <t>GF DDGS Base Mix</t>
  </si>
  <si>
    <t>GF synthetics Base Mix</t>
  </si>
  <si>
    <t>Choline chloride 60%</t>
  </si>
  <si>
    <t>Natuphos 600</t>
  </si>
  <si>
    <t>Natuphos 1200</t>
  </si>
  <si>
    <t>Optiphos 2000</t>
  </si>
  <si>
    <t>Phyzyme 1200</t>
  </si>
  <si>
    <t>Phyzyme 5000</t>
  </si>
  <si>
    <t>Ronozyme CT (10,000)</t>
  </si>
  <si>
    <t>Ronozyme M (50,000)</t>
  </si>
  <si>
    <t>Ronozyme PMX PLT (4625 FYT/g)</t>
  </si>
  <si>
    <t>Zinc oxide</t>
  </si>
  <si>
    <t>Copper sulfate</t>
  </si>
  <si>
    <t>Potassium chloride</t>
  </si>
  <si>
    <t>Calcium chloride</t>
  </si>
  <si>
    <t>Acidifier</t>
  </si>
  <si>
    <t>Vitamin E, 20,000 IU</t>
  </si>
  <si>
    <t>Phase 2 supplement D</t>
  </si>
  <si>
    <t>DPS 50</t>
  </si>
  <si>
    <t>PEP2+</t>
  </si>
  <si>
    <t>PEP NS</t>
  </si>
  <si>
    <t>Natural vitamin E 20,000 IU/lb</t>
  </si>
  <si>
    <t>Other ingredient</t>
  </si>
  <si>
    <t>Corn DDGS, 10.5% Oil</t>
  </si>
  <si>
    <t>Corn DDGS, 7.5% Oil</t>
  </si>
  <si>
    <t>Corn DDGS, 4.5% Oil</t>
  </si>
  <si>
    <t>Denegard</t>
  </si>
  <si>
    <t>CTC 50</t>
  </si>
  <si>
    <t>Bentonite</t>
  </si>
  <si>
    <t>Phase 2 supplement (Feb, 2014)</t>
  </si>
  <si>
    <t>$/bu</t>
  </si>
  <si>
    <t>$/ton</t>
  </si>
  <si>
    <t>$/lb</t>
  </si>
  <si>
    <t>Usage per pig, lb</t>
  </si>
  <si>
    <t>Ingredient</t>
  </si>
  <si>
    <t>Sows</t>
  </si>
  <si>
    <t>Nursery</t>
  </si>
  <si>
    <t>GF</t>
  </si>
  <si>
    <t>Milo</t>
  </si>
  <si>
    <t>Alfalfa Meal</t>
  </si>
  <si>
    <t>Bakery Meal</t>
  </si>
  <si>
    <t>Barley</t>
  </si>
  <si>
    <t>Barley, Hulless</t>
  </si>
  <si>
    <t>Beans, Faba</t>
  </si>
  <si>
    <t>Blood Meal</t>
  </si>
  <si>
    <t>Blood Plasma</t>
  </si>
  <si>
    <t>Brewers Grain</t>
  </si>
  <si>
    <t>Canola, Full Fat</t>
  </si>
  <si>
    <t>Canola Meal, Expelled</t>
  </si>
  <si>
    <t>Canola Meal, Solvent Extracted</t>
  </si>
  <si>
    <t>Casava Meal</t>
  </si>
  <si>
    <t>Citrus Pulp</t>
  </si>
  <si>
    <t>Copra Meal</t>
  </si>
  <si>
    <t>Farrow-Finish</t>
  </si>
  <si>
    <t>Farrow-Wean</t>
  </si>
  <si>
    <t>Wean-Finish</t>
  </si>
  <si>
    <t>Finish</t>
  </si>
  <si>
    <t>Total Useage (lbs per pig) by Production Phase/Type</t>
  </si>
  <si>
    <t>Per April KSU team meeting</t>
  </si>
  <si>
    <t>Weaned Pigs/Mated Sow/Year</t>
  </si>
  <si>
    <t>Market Hogs Sold/Mated Sow/Year</t>
  </si>
  <si>
    <t>Manure Credit</t>
  </si>
  <si>
    <t>272 lbs is from NPB/Stadler 2014 report table 2</t>
  </si>
  <si>
    <t>production data from NPB/Stadler "2014 U.S. Pork Industry Productivity Analysis"</t>
  </si>
  <si>
    <t>Wean-Finish Mortality (%)</t>
  </si>
  <si>
    <t>Other Feed Ingredients</t>
  </si>
  <si>
    <t>$/lb:</t>
  </si>
  <si>
    <t>Sow Replacement Rate</t>
  </si>
  <si>
    <t>Utilities, Gas, Fuel, Oil</t>
  </si>
  <si>
    <t>Note: Using ERS $2.22/cwt produced values (compares w/ Schulz's 3/31/15 $50/litter)</t>
  </si>
  <si>
    <t>Note: Schulz's 3/31/15 Iowa St. values are $13/litter</t>
  </si>
  <si>
    <t>no source</t>
  </si>
  <si>
    <t>Litters/Mated Sow/Year</t>
  </si>
  <si>
    <t>Semen Cost &amp; Genetic Fee</t>
  </si>
  <si>
    <t>Other revenue</t>
  </si>
  <si>
    <t>Feed Ration</t>
  </si>
  <si>
    <t>Sow Feed</t>
  </si>
  <si>
    <t>Nursery Feed</t>
  </si>
  <si>
    <t>Grow-Finish Feed</t>
  </si>
  <si>
    <t>Worked from April 2015 KSU XL Ration, collapsing down to #s by phase here w/ details in Feed tab and notes below; Also scaling feed lbs given changes to # pigs and finished weight; Can cross-check w/ ERS COP data also</t>
  </si>
  <si>
    <t>Sow Mortality (%)</t>
  </si>
  <si>
    <t>Sow Feed ($/lb)</t>
  </si>
  <si>
    <t>Nursery Feed ($/lb)</t>
  </si>
  <si>
    <t>Grow-Finish Feed ($/lb)</t>
  </si>
  <si>
    <t xml:space="preserve"> KSU Farrow-to-Wean Swine Budget</t>
  </si>
  <si>
    <t>Weaned Pig</t>
  </si>
  <si>
    <t>Worked from April 2015 KSU XL Ration, collapsing down to #s by phase here w/ details in Feed tab and notes below</t>
  </si>
  <si>
    <t>Weaning Weight (lbs)</t>
  </si>
  <si>
    <t>Note: Using Schulz's 3/31/15 Iowa St. values (http://www.extension.iastate.edu/agdm/livestock/pdf/b1-21.pdf) of 3 hrs/litter &amp; 2.30 litters/year in NPB/Stadler. Compares to $4.32/pig from ERS COP.</t>
  </si>
  <si>
    <t>Machinery, Facilities, General Overhead</t>
  </si>
  <si>
    <t>Publication: AM-FMG-FarWean</t>
  </si>
  <si>
    <t>Farrow-Wean Prices</t>
  </si>
  <si>
    <t xml:space="preserve"> KSU Wean-to-Finish Swine Budget</t>
  </si>
  <si>
    <t>Less cost of Weaned Pigs</t>
  </si>
  <si>
    <t>274 lbs is from NPB/Stadler 2014 report table 3</t>
  </si>
  <si>
    <t>Note: Using Schulz's 3/31/15 Iowa St. values (http://www.extension.iastate.edu/agdm/livestock/pdf/b1-21.pdf) of 0.7 hrs/pig</t>
  </si>
  <si>
    <t>Worked from April 2015 KSU XL Ration, collapsing down to #s by phase here w/ details in Feed tab and notes below; Also scaling feed lbs given changes to Feed Conversion; Can cross-check w/ ERS COP data also.  Schulz' 3/31/15 values are $80.51/pig</t>
  </si>
  <si>
    <t>Wean-Finish Prices</t>
  </si>
  <si>
    <t>Publication: AM-FMG-WeanFin</t>
  </si>
  <si>
    <t xml:space="preserve"> KSU Nursery Swine Budget</t>
  </si>
  <si>
    <t>Nursery Mortality (%)</t>
  </si>
  <si>
    <t>Feeder Pigs</t>
  </si>
  <si>
    <t>50.9 lbs is from NPB/Stadler 2014 report table 4</t>
  </si>
  <si>
    <t>Note: Using Schulz's 3/31/15 Iowa St. values (http://www.extension.iastate.edu/agdm/livestock/pdf/b1-21.pdf) of 0.7 hrs/pig for wean-fin &amp; Stadler has 19% (45) of days in Nursery of 165 wean-finish.</t>
  </si>
  <si>
    <t>Publication: AM-FMG-Nursery</t>
  </si>
  <si>
    <t>per hd</t>
  </si>
  <si>
    <t>Nursery Prices</t>
  </si>
  <si>
    <t>Exit Weight (lbs)</t>
  </si>
  <si>
    <t>Entry Weight (lbs)</t>
  </si>
  <si>
    <t xml:space="preserve"> KSU Finishing Swine Budget</t>
  </si>
  <si>
    <t>Publication: AM-FMG-FinishingSwine</t>
  </si>
  <si>
    <t>Finisher Mortality (%)</t>
  </si>
  <si>
    <t>Note: Using Schulz's 3/31/15 Iowa St. values (http://www.extension.iastate.edu/agdm/livestock/pdf/b1-21.pdf) of 0.2 hrs/pig</t>
  </si>
  <si>
    <t>Less cost of Feeder Pigs</t>
  </si>
  <si>
    <t>Finishing Prices</t>
  </si>
  <si>
    <t>Placement Weight (lbs)</t>
  </si>
  <si>
    <t>Note: Using ERS Wean-Feeder &amp; Feeder-Fin values</t>
  </si>
  <si>
    <t>Schulz's 3/31/15 value is $195.42/litter</t>
  </si>
  <si>
    <t>Cross-check total costs across Far-Fin vs. Far-Wean+Wean-Fin</t>
  </si>
  <si>
    <t>Per April KSU team meeting; also note ERS COP places $4.25/cwt gain here so our $5/hd is conservative</t>
  </si>
  <si>
    <t>Note: Using ERS $1.94/cwt produced value</t>
  </si>
  <si>
    <t>Note: Using ERS $0.92/cwt produced value (Bed&amp;Litter, Mkt,Custom Srv). Compares w/ Schulz's 3/31/15 $30/litter)</t>
  </si>
  <si>
    <t>Note: Using ERS $0.88/cwt produced value (low compared to Schulz's 3/31/15 $130/litter)</t>
  </si>
  <si>
    <t>Note: Using ERS $9.38/cwt produced value for capital recovery  of mach. &amp; equipment + $0.93 for general farm overhead</t>
  </si>
  <si>
    <t>Note: Using ERS $0.49/cwt produced value</t>
  </si>
  <si>
    <t>ERS COP is $58.66/cwt produced</t>
  </si>
  <si>
    <t>Per April KSU team meeting; also note ERS COP places $6.95/cwt gain ($0.90/hd for 13 lb pigs) so our $0.50/hd is reasonable</t>
  </si>
  <si>
    <t>Note: Using ERS $10.14/cwt produced value</t>
  </si>
  <si>
    <t>Note: Using ERS $0.76/cwt produced value (Bed&amp;Litter, Mkt,Custom Srv)</t>
  </si>
  <si>
    <t>Note: Using ERS $10.67/cwt produced values (compares w/ Schulz's 3/31/15 $7.5/litter)</t>
  </si>
  <si>
    <t>Note: Using ERS $3.28/cwt produced value (low compared to Schulz's 3/31/15 $130/litter)</t>
  </si>
  <si>
    <t>Note: Using ERS $37.08/cwt produced value for capital recovery  of mach. &amp; equipment + $4.42/cwt prod value for General Overhead</t>
  </si>
  <si>
    <t>Note: Using ERS $2.18/cwt produced value</t>
  </si>
  <si>
    <t>Compares to ERS COP of $32.73/pig ($251.76/cwt produced)</t>
  </si>
  <si>
    <t>Per April KSU team meeting; also note ERS COP places $6.30/cwt gain ($15.70/pig) so we are conservative</t>
  </si>
  <si>
    <t>Note: Using ERS $1.19/cwt produced value</t>
  </si>
  <si>
    <t xml:space="preserve">Note: Using ERS $0.44/cwt produced value (Bed&amp;Litter, Mkt,Custom Srv). </t>
  </si>
  <si>
    <t xml:space="preserve">Note: Using ERS $1.27/cwt produced values </t>
  </si>
  <si>
    <t>Note: Using ERS $0.58/cwt produced value</t>
  </si>
  <si>
    <t>Note: Using ERS $5.97/cwt produced value for capital recovery  of mach. &amp; equipment + $0.79/cwt prod for general farm overhead</t>
  </si>
  <si>
    <t>Note: Using ERS $0.41/cwt produced value</t>
  </si>
  <si>
    <t>Compares to ERS COP data of $9.77/cwt produced (includes labor);</t>
  </si>
  <si>
    <t>Per April KSU team meeting; also note ERS COP places $4.44/cwt gain ($1.70/pig) so we are conservative</t>
  </si>
  <si>
    <t>Note: Using ERS $2.69/cwt produced value</t>
  </si>
  <si>
    <t xml:space="preserve">Note: Using ERS $0.35/cwt produced value (Bed&amp;Litter, Mkt,Custom Srv). </t>
  </si>
  <si>
    <t xml:space="preserve">Note: Using ERS $3.36/cwt produced values </t>
  </si>
  <si>
    <t>Note: Using ERS $1.24/cwt produced value</t>
  </si>
  <si>
    <t>Note: Using ERS $9.74/cwt produced value for capital recovery  of mach. &amp; equipment + $2.35/cwt prod for general farm overhead</t>
  </si>
  <si>
    <t>Note: Using ERS $1.08/cwt produced value</t>
  </si>
  <si>
    <t>Per April KSU team meeting; also note ERS COP implies $15.63/pig gain here so our $4.50/hd is conservative</t>
  </si>
  <si>
    <t xml:space="preserve"> - note ERS COP are not posted for wean-fin (working from BOTH wean-feeder &amp; feeder-fin info to get $/pig values)</t>
  </si>
  <si>
    <t xml:space="preserve">Worked from April 2015 KSU XL Ration, collapsing down to #s by phase here w/ details in Feed tab and notes below; Also scaling feed lbs given changes to Feed Conversion; Deriving adjusted F/G per Mike on May 6, 2015 to get updated lbs consumed.    Schulz' 3/31/15 values are $80.51/pig. </t>
  </si>
  <si>
    <t>Worked from April 2015 KSU XL Ration, collapsing down to #s by phase here w/ details in Feed tab and notes below; Also scaling feed lbs given changes to Feed Conversion and Mkt Wt; Deriving adjusted F/G per Mike on May 6, 2015 to get updated lbs consumed. Schulz' 3/31/15 values are $67/pig</t>
  </si>
  <si>
    <t>Complete nursery pellet</t>
  </si>
  <si>
    <t>Ractopamine 9 g/lb</t>
  </si>
  <si>
    <t>Sow add pack</t>
  </si>
  <si>
    <t>Currently Used?</t>
  </si>
  <si>
    <t>Weaned Pig Weight</t>
  </si>
  <si>
    <t>Nursery Feed to Gain</t>
  </si>
  <si>
    <t>Grow/Finish Feed to Gain</t>
  </si>
  <si>
    <t>Nursery Exit Weight</t>
  </si>
  <si>
    <t>Wean-Finish Feed to Gain</t>
  </si>
  <si>
    <t>Feed to Gain Conversion</t>
  </si>
  <si>
    <t>(as of December 1, 2015)</t>
  </si>
  <si>
    <t>(Nov. 2014 USDA)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</si>
</sst>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0.00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44" fontId="4" fillId="0" borderId="0" xfId="1" applyFont="1" applyAlignment="1">
      <alignment horizontal="center"/>
    </xf>
    <xf numFmtId="0" fontId="2" fillId="0" borderId="0" xfId="0" applyFont="1"/>
    <xf numFmtId="164" fontId="4" fillId="0" borderId="0" xfId="0" applyNumberFormat="1" applyFont="1" applyAlignment="1">
      <alignment horizontal="center"/>
    </xf>
    <xf numFmtId="44" fontId="0" fillId="0" borderId="0" xfId="0" applyNumberFormat="1"/>
    <xf numFmtId="2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0" fillId="2" borderId="0" xfId="0" applyFill="1"/>
    <xf numFmtId="44" fontId="2" fillId="0" borderId="0" xfId="0" applyNumberFormat="1" applyFont="1"/>
    <xf numFmtId="44" fontId="3" fillId="0" borderId="0" xfId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0" borderId="0" xfId="0" applyNumberFormat="1" applyFont="1" applyBorder="1"/>
    <xf numFmtId="0" fontId="8" fillId="0" borderId="1" xfId="0" applyFont="1" applyBorder="1"/>
    <xf numFmtId="0" fontId="0" fillId="3" borderId="0" xfId="0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3" borderId="0" xfId="0" applyFont="1" applyFill="1"/>
    <xf numFmtId="44" fontId="4" fillId="3" borderId="0" xfId="1" applyFont="1" applyFill="1" applyAlignment="1">
      <alignment horizontal="center"/>
    </xf>
    <xf numFmtId="0" fontId="0" fillId="4" borderId="0" xfId="0" applyFill="1"/>
    <xf numFmtId="0" fontId="2" fillId="4" borderId="0" xfId="0" applyFont="1" applyFill="1"/>
    <xf numFmtId="44" fontId="4" fillId="4" borderId="0" xfId="1" applyFont="1" applyFill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4" fontId="15" fillId="4" borderId="0" xfId="1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2" fillId="5" borderId="0" xfId="0" applyFont="1" applyFill="1"/>
    <xf numFmtId="0" fontId="0" fillId="5" borderId="0" xfId="0" applyFill="1"/>
    <xf numFmtId="44" fontId="4" fillId="5" borderId="0" xfId="1" applyFont="1" applyFill="1" applyAlignment="1">
      <alignment horizontal="center"/>
    </xf>
    <xf numFmtId="0" fontId="14" fillId="5" borderId="0" xfId="2" applyFill="1"/>
    <xf numFmtId="44" fontId="15" fillId="5" borderId="0" xfId="1" applyFont="1" applyFill="1" applyAlignment="1">
      <alignment horizontal="center"/>
    </xf>
    <xf numFmtId="0" fontId="3" fillId="0" borderId="0" xfId="0" applyFont="1"/>
    <xf numFmtId="17" fontId="0" fillId="0" borderId="0" xfId="0" applyNumberFormat="1"/>
    <xf numFmtId="0" fontId="7" fillId="0" borderId="1" xfId="0" applyFont="1" applyBorder="1"/>
    <xf numFmtId="164" fontId="4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14" fillId="3" borderId="0" xfId="2" applyFill="1"/>
    <xf numFmtId="0" fontId="0" fillId="0" borderId="0" xfId="0" applyAlignment="1">
      <alignment horizontal="center"/>
    </xf>
    <xf numFmtId="0" fontId="0" fillId="0" borderId="4" xfId="0" applyBorder="1"/>
    <xf numFmtId="0" fontId="2" fillId="6" borderId="4" xfId="0" applyFont="1" applyFill="1" applyBorder="1"/>
    <xf numFmtId="0" fontId="0" fillId="0" borderId="1" xfId="0" applyFill="1" applyBorder="1"/>
    <xf numFmtId="0" fontId="2" fillId="0" borderId="5" xfId="0" applyFont="1" applyBorder="1"/>
    <xf numFmtId="44" fontId="0" fillId="0" borderId="0" xfId="0" applyNumberFormat="1" applyBorder="1"/>
    <xf numFmtId="44" fontId="0" fillId="0" borderId="0" xfId="0" applyNumberForma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/>
    <xf numFmtId="0" fontId="0" fillId="0" borderId="0" xfId="0" applyAlignment="1">
      <alignment horizontal="center"/>
    </xf>
    <xf numFmtId="0" fontId="10" fillId="0" borderId="0" xfId="0" applyFont="1" applyFill="1"/>
    <xf numFmtId="0" fontId="19" fillId="7" borderId="0" xfId="0" applyFont="1" applyFill="1" applyAlignment="1"/>
    <xf numFmtId="0" fontId="19" fillId="7" borderId="0" xfId="0" applyFont="1" applyFill="1"/>
    <xf numFmtId="0" fontId="3" fillId="4" borderId="0" xfId="0" applyFont="1" applyFill="1"/>
    <xf numFmtId="44" fontId="0" fillId="0" borderId="0" xfId="0" applyNumberFormat="1" applyFill="1"/>
    <xf numFmtId="0" fontId="3" fillId="3" borderId="0" xfId="0" applyFont="1" applyFill="1"/>
    <xf numFmtId="0" fontId="3" fillId="5" borderId="0" xfId="0" applyFont="1" applyFill="1"/>
    <xf numFmtId="44" fontId="4" fillId="3" borderId="0" xfId="1" applyNumberFormat="1" applyFont="1" applyFill="1" applyAlignment="1">
      <alignment horizontal="center"/>
    </xf>
    <xf numFmtId="44" fontId="4" fillId="4" borderId="0" xfId="1" applyNumberFormat="1" applyFont="1" applyFill="1" applyAlignment="1">
      <alignment horizontal="center"/>
    </xf>
    <xf numFmtId="44" fontId="4" fillId="5" borderId="0" xfId="1" applyNumberFormat="1" applyFont="1" applyFill="1" applyAlignment="1">
      <alignment horizontal="center"/>
    </xf>
    <xf numFmtId="0" fontId="21" fillId="0" borderId="0" xfId="0" applyFont="1"/>
    <xf numFmtId="165" fontId="22" fillId="0" borderId="0" xfId="1" applyNumberFormat="1" applyFont="1" applyAlignment="1">
      <alignment horizontal="left"/>
    </xf>
    <xf numFmtId="0" fontId="23" fillId="8" borderId="0" xfId="0" applyFont="1" applyFill="1"/>
    <xf numFmtId="0" fontId="19" fillId="8" borderId="0" xfId="0" applyFont="1" applyFill="1"/>
    <xf numFmtId="0" fontId="0" fillId="8" borderId="0" xfId="0" applyFill="1"/>
    <xf numFmtId="0" fontId="0" fillId="0" borderId="0" xfId="0" applyAlignment="1">
      <alignment horizontal="center"/>
    </xf>
    <xf numFmtId="44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43" fontId="0" fillId="0" borderId="0" xfId="0" applyNumberFormat="1"/>
    <xf numFmtId="44" fontId="15" fillId="0" borderId="2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/>
    <xf numFmtId="44" fontId="0" fillId="0" borderId="1" xfId="0" applyNumberFormat="1" applyFill="1" applyBorder="1"/>
    <xf numFmtId="44" fontId="2" fillId="0" borderId="0" xfId="0" applyNumberFormat="1" applyFont="1" applyFill="1"/>
    <xf numFmtId="44" fontId="15" fillId="0" borderId="2" xfId="0" applyNumberFormat="1" applyFont="1" applyFill="1" applyBorder="1"/>
    <xf numFmtId="44" fontId="2" fillId="0" borderId="0" xfId="0" applyNumberFormat="1" applyFont="1" applyFill="1" applyBorder="1"/>
    <xf numFmtId="0" fontId="0" fillId="3" borderId="3" xfId="0" applyFill="1" applyBorder="1" applyAlignment="1">
      <alignment horizontal="left"/>
    </xf>
    <xf numFmtId="0" fontId="18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6" xfId="0" applyBorder="1"/>
    <xf numFmtId="0" fontId="0" fillId="2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10" borderId="0" xfId="0" applyFill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/>
    <xf numFmtId="43" fontId="0" fillId="0" borderId="6" xfId="3" applyFont="1" applyBorder="1"/>
    <xf numFmtId="0" fontId="25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164" fontId="24" fillId="0" borderId="0" xfId="0" applyNumberFormat="1" applyFont="1" applyFill="1"/>
    <xf numFmtId="164" fontId="3" fillId="2" borderId="0" xfId="0" applyNumberFormat="1" applyFont="1" applyFill="1"/>
    <xf numFmtId="0" fontId="0" fillId="10" borderId="6" xfId="0" applyFill="1" applyBorder="1"/>
    <xf numFmtId="2" fontId="0" fillId="10" borderId="6" xfId="0" applyNumberFormat="1" applyFill="1" applyBorder="1"/>
    <xf numFmtId="44" fontId="2" fillId="0" borderId="0" xfId="1" applyFont="1"/>
    <xf numFmtId="0" fontId="2" fillId="10" borderId="0" xfId="0" applyFont="1" applyFill="1"/>
    <xf numFmtId="9" fontId="4" fillId="0" borderId="0" xfId="4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4" fontId="4" fillId="10" borderId="0" xfId="1" applyFont="1" applyFill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9" fillId="0" borderId="0" xfId="0" applyFont="1" applyFill="1"/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/>
    <xf numFmtId="1" fontId="4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44" fontId="3" fillId="0" borderId="0" xfId="1" applyFont="1" applyFill="1" applyAlignment="1">
      <alignment horizontal="center"/>
    </xf>
    <xf numFmtId="0" fontId="8" fillId="0" borderId="1" xfId="0" applyFont="1" applyFill="1" applyBorder="1"/>
    <xf numFmtId="0" fontId="0" fillId="0" borderId="1" xfId="0" applyFill="1" applyBorder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2" fontId="7" fillId="0" borderId="0" xfId="0" applyNumberFormat="1" applyFont="1" applyFill="1"/>
    <xf numFmtId="0" fontId="7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2" fillId="0" borderId="0" xfId="0" applyFont="1" applyFill="1"/>
    <xf numFmtId="44" fontId="2" fillId="2" borderId="0" xfId="1" applyFont="1" applyFill="1"/>
    <xf numFmtId="44" fontId="0" fillId="2" borderId="0" xfId="0" applyNumberFormat="1" applyFill="1"/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44" fontId="0" fillId="11" borderId="6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11" borderId="6" xfId="1" applyNumberFormat="1" applyFont="1" applyFill="1" applyBorder="1" applyAlignment="1" applyProtection="1">
      <alignment horizontal="center"/>
      <protection locked="0"/>
    </xf>
    <xf numFmtId="168" fontId="0" fillId="11" borderId="6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7" fontId="0" fillId="11" borderId="7" xfId="1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11" borderId="0" xfId="1" applyNumberFormat="1" applyFont="1" applyFill="1" applyBorder="1" applyAlignment="1" applyProtection="1">
      <alignment horizontal="center"/>
      <protection locked="0"/>
    </xf>
    <xf numFmtId="44" fontId="0" fillId="11" borderId="7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0" xfId="0" applyFont="1"/>
    <xf numFmtId="2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15" fillId="3" borderId="0" xfId="0" applyFont="1" applyFill="1"/>
    <xf numFmtId="44" fontId="4" fillId="3" borderId="0" xfId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44" fontId="4" fillId="4" borderId="0" xfId="1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44" fontId="4" fillId="5" borderId="0" xfId="1" applyFont="1" applyFill="1" applyAlignment="1" applyProtection="1">
      <alignment horizontal="center"/>
      <protection locked="0"/>
    </xf>
    <xf numFmtId="0" fontId="28" fillId="4" borderId="0" xfId="0" applyFont="1" applyFill="1" applyProtection="1">
      <protection locked="0"/>
    </xf>
    <xf numFmtId="0" fontId="28" fillId="0" borderId="0" xfId="0" applyFont="1" applyProtection="1">
      <protection locked="0"/>
    </xf>
    <xf numFmtId="44" fontId="15" fillId="3" borderId="0" xfId="1" applyFont="1" applyFill="1" applyAlignment="1" applyProtection="1">
      <alignment horizontal="center"/>
      <protection locked="0"/>
    </xf>
    <xf numFmtId="44" fontId="15" fillId="4" borderId="0" xfId="1" applyFont="1" applyFill="1" applyAlignment="1" applyProtection="1">
      <alignment horizontal="center"/>
      <protection locked="0"/>
    </xf>
    <xf numFmtId="44" fontId="15" fillId="5" borderId="0" xfId="1" applyFont="1" applyFill="1" applyAlignment="1" applyProtection="1">
      <alignment horizontal="center"/>
      <protection locked="0"/>
    </xf>
    <xf numFmtId="0" fontId="14" fillId="3" borderId="0" xfId="2" applyFill="1" applyProtection="1">
      <protection locked="0"/>
    </xf>
    <xf numFmtId="0" fontId="0" fillId="5" borderId="0" xfId="0" applyFill="1" applyProtection="1">
      <protection locked="0"/>
    </xf>
    <xf numFmtId="0" fontId="14" fillId="0" borderId="0" xfId="2" applyProtection="1">
      <protection locked="0"/>
    </xf>
    <xf numFmtId="44" fontId="15" fillId="4" borderId="0" xfId="0" applyNumberFormat="1" applyFont="1" applyFill="1" applyProtection="1">
      <protection locked="0"/>
    </xf>
    <xf numFmtId="0" fontId="3" fillId="4" borderId="0" xfId="0" applyFont="1" applyFill="1" applyProtection="1">
      <protection locked="0"/>
    </xf>
    <xf numFmtId="0" fontId="0" fillId="0" borderId="6" xfId="0" applyBorder="1" applyProtection="1">
      <protection locked="0"/>
    </xf>
    <xf numFmtId="2" fontId="24" fillId="0" borderId="0" xfId="0" applyNumberFormat="1" applyFont="1" applyAlignment="1" applyProtection="1">
      <alignment horizont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166" fontId="24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9" fontId="4" fillId="0" borderId="0" xfId="4" applyFont="1" applyAlignment="1" applyProtection="1">
      <alignment horizontal="center"/>
      <protection locked="0"/>
    </xf>
    <xf numFmtId="44" fontId="4" fillId="0" borderId="0" xfId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/>
      <protection locked="0"/>
    </xf>
    <xf numFmtId="44" fontId="4" fillId="0" borderId="0" xfId="1" applyFont="1" applyFill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4" fontId="4" fillId="0" borderId="1" xfId="1" applyFont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9" fontId="4" fillId="0" borderId="0" xfId="4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44" fontId="3" fillId="0" borderId="0" xfId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44" fontId="4" fillId="0" borderId="1" xfId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 applyProtection="1">
      <protection locked="0"/>
    </xf>
    <xf numFmtId="164" fontId="0" fillId="0" borderId="0" xfId="0" applyNumberFormat="1"/>
    <xf numFmtId="0" fontId="0" fillId="0" borderId="0" xfId="0" applyAlignment="1"/>
    <xf numFmtId="2" fontId="4" fillId="0" borderId="0" xfId="0" applyNumberFormat="1" applyFont="1"/>
    <xf numFmtId="0" fontId="15" fillId="4" borderId="0" xfId="0" applyFont="1" applyFill="1"/>
    <xf numFmtId="0" fontId="15" fillId="5" borderId="0" xfId="0" applyFont="1" applyFill="1"/>
    <xf numFmtId="0" fontId="0" fillId="0" borderId="0" xfId="0" applyFill="1" applyProtection="1">
      <protection locked="0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16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26" fillId="3" borderId="4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6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4" xfId="0" applyFont="1" applyBorder="1" applyAlignment="1"/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6" fillId="3" borderId="1" xfId="0" applyFont="1" applyFill="1" applyBorder="1" applyAlignment="1" applyProtection="1">
      <alignment horizontal="right" vertical="center" wrapText="1"/>
      <protection locked="0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CC9900"/>
      <color rgb="FF9966FF"/>
      <color rgb="FF9966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7</xdr:row>
      <xdr:rowOff>190499</xdr:rowOff>
    </xdr:from>
    <xdr:to>
      <xdr:col>7</xdr:col>
      <xdr:colOff>200024</xdr:colOff>
      <xdr:row>13</xdr:row>
      <xdr:rowOff>552449</xdr:rowOff>
    </xdr:to>
    <xdr:sp macro="" textlink="">
      <xdr:nvSpPr>
        <xdr:cNvPr id="3" name="TextBox 2"/>
        <xdr:cNvSpPr txBox="1"/>
      </xdr:nvSpPr>
      <xdr:spPr>
        <a:xfrm>
          <a:off x="609599" y="1933574"/>
          <a:ext cx="47910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K-State Agricultural Economics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Department: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Glynn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Tonsor	                  	Robin Reid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 Professor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	Extension Assoicate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Livestock &amp;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Meat Marketing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Farm Management</a:t>
          </a:r>
          <a:endParaRPr lang="en-US">
            <a:effectLst/>
          </a:endParaRPr>
        </a:p>
        <a:p>
          <a:r>
            <a:rPr lang="en-US" sz="1100"/>
            <a:t>(785)-532-1518	</a:t>
          </a:r>
          <a:r>
            <a:rPr lang="en-US" sz="1100" baseline="0"/>
            <a:t>                   	(785)-532-0964</a:t>
          </a:r>
          <a:endParaRPr lang="en-US" sz="1100"/>
        </a:p>
        <a:p>
          <a:r>
            <a:rPr lang="en-US" sz="1100"/>
            <a:t>gtonsor@k-state.edu	robinreid@k-state.edu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www.AgManager.info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19051</xdr:colOff>
      <xdr:row>15</xdr:row>
      <xdr:rowOff>19050</xdr:rowOff>
    </xdr:from>
    <xdr:to>
      <xdr:col>7</xdr:col>
      <xdr:colOff>190501</xdr:colOff>
      <xdr:row>22</xdr:row>
      <xdr:rowOff>137160</xdr:rowOff>
    </xdr:to>
    <xdr:sp macro="" textlink="">
      <xdr:nvSpPr>
        <xdr:cNvPr id="4" name="TextBox 3"/>
        <xdr:cNvSpPr txBox="1"/>
      </xdr:nvSpPr>
      <xdr:spPr>
        <a:xfrm>
          <a:off x="628651" y="3790950"/>
          <a:ext cx="4819650" cy="1398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100"/>
            <a:t>The K-State Swine Team:</a:t>
          </a:r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endParaRPr lang="en-US" sz="1100"/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100">
              <a:effectLst/>
            </a:rPr>
            <a:t>Dr. Joel DeRouchey- Swine Nutrition and Management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685800" algn="l"/>
              <a:tab pos="1371600" algn="l"/>
              <a:tab pos="1828800" algn="l"/>
              <a:tab pos="2286000" algn="l"/>
            </a:tabLst>
            <a:defRPr/>
          </a:pPr>
          <a:r>
            <a:rPr lang="en-US" sz="1100">
              <a:effectLst/>
            </a:rPr>
            <a:t>Dr.</a:t>
          </a:r>
          <a:r>
            <a:rPr lang="en-US" sz="1100" baseline="0">
              <a:effectLst/>
            </a:rPr>
            <a:t> Steve Dritz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Swine Nutrition and Management</a:t>
          </a:r>
          <a:endParaRPr lang="en-US" sz="1100" baseline="0">
            <a:effectLst/>
          </a:endParaRPr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100" baseline="0">
              <a:effectLst/>
            </a:rPr>
            <a:t>Dr. Mike Tokach - Swine Nutrition and Technology Adoption</a:t>
          </a:r>
        </a:p>
        <a:p>
          <a:endParaRPr lang="en-US" sz="1100" b="0" i="0"/>
        </a:p>
        <a:p>
          <a:r>
            <a:rPr lang="en-US" sz="1100" b="1" i="1"/>
            <a:t>www.asi.k-state.edu/species/swine/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47</xdr:row>
      <xdr:rowOff>19047</xdr:rowOff>
    </xdr:from>
    <xdr:to>
      <xdr:col>4</xdr:col>
      <xdr:colOff>18670</xdr:colOff>
      <xdr:row>86</xdr:row>
      <xdr:rowOff>1107280</xdr:rowOff>
    </xdr:to>
    <xdr:sp macro="" textlink="">
      <xdr:nvSpPr>
        <xdr:cNvPr id="2" name="TextBox 1"/>
        <xdr:cNvSpPr txBox="1"/>
      </xdr:nvSpPr>
      <xdr:spPr>
        <a:xfrm>
          <a:off x="9526" y="9877422"/>
          <a:ext cx="3438144" cy="8493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K-State's Agricultural Economics Department annually publishes </a:t>
          </a:r>
          <a:r>
            <a:rPr lang="en-US" sz="1100" i="1" baseline="0">
              <a:solidFill>
                <a:sysClr val="windowText" lastClr="000000"/>
              </a:solidFill>
            </a:rPr>
            <a:t>Farm Management Guides </a:t>
          </a:r>
          <a:r>
            <a:rPr lang="en-US" sz="1100" baseline="0">
              <a:solidFill>
                <a:sysClr val="windowText" lastClr="000000"/>
              </a:solidFill>
            </a:rPr>
            <a:t>to estimate the current profitability of different agricultural enterprises.  A new format for livestock enterprises this year allows the user to change certain key inputs to cater the budget to their production situation.  Climate, genetics, local cash prices, and a variety of other factors makes budgeting to the entire state of Kansas difficult.  While defaults in the spreadsheet are research-based estimates for the state, users should enter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their own performance, price and cost information using the cells in </a:t>
          </a:r>
          <a:r>
            <a:rPr lang="en-US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blue</a:t>
          </a:r>
          <a:r>
            <a:rPr lang="en-U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solidFill>
              <a:srgbClr val="0070C0"/>
            </a:solidFill>
            <a:effectLst/>
          </a:endParaRP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Three different sets of price forecasts are available in the spreadsheet.  By clicking the dropdown menu at the top of the budget, a user can select "Current Prices", "One Year Out Prices", or "Five Year Out Prices".  All price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Prices </a:t>
          </a:r>
          <a:r>
            <a:rPr lang="en-US" sz="1100" baseline="0">
              <a:solidFill>
                <a:sysClr val="windowText" lastClr="000000"/>
              </a:solidFill>
            </a:rPr>
            <a:t>tab.  </a:t>
          </a: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ysClr val="windowText" lastClr="000000"/>
              </a:solidFill>
            </a:rPr>
            <a:t>	Feed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Feed</a:t>
          </a:r>
          <a:r>
            <a:rPr lang="en-US" sz="1100" baseline="0">
              <a:solidFill>
                <a:sysClr val="windowText" lastClr="000000"/>
              </a:solidFill>
            </a:rPr>
            <a:t> tab.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production/situation values are derived (except for sow replacement and mortality rates) from the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 U.S. Pork Industry Productivity Analysis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published by the National Pork Board and authored by Dr. Stadler, Iowa State University.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Most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non-feed variable and fixed costs are derived from USDA ERS Cost of Production Estimates last updated May 1, 2015.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aseline="0">
            <a:solidFill>
              <a:sysClr val="windowText" lastClr="000000"/>
            </a:solidFill>
          </a:endParaRPr>
        </a:p>
        <a:p>
          <a:pPr>
            <a:tabLst>
              <a:tab pos="365760" algn="l"/>
            </a:tabLst>
          </a:pPr>
          <a:r>
            <a:rPr lang="en-US" sz="1100" u="sng" baseline="0">
              <a:solidFill>
                <a:sysClr val="windowText" lastClr="000000"/>
              </a:solidFill>
            </a:rPr>
            <a:t>Production Efficiency Measures</a:t>
          </a:r>
        </a:p>
        <a:p>
          <a:pPr>
            <a:tabLst>
              <a:tab pos="365760" algn="l"/>
            </a:tabLst>
          </a:pPr>
          <a:r>
            <a:rPr lang="en-US" sz="1100" b="1" i="0" baseline="0">
              <a:solidFill>
                <a:sysClr val="windowText" lastClr="000000"/>
              </a:solidFill>
            </a:rPr>
            <a:t>Weaned</a:t>
          </a:r>
          <a:r>
            <a:rPr lang="en-US" sz="1100" b="1" baseline="0">
              <a:solidFill>
                <a:sysClr val="windowText" lastClr="000000"/>
              </a:solidFill>
            </a:rPr>
            <a:t> Pigs/Mated Sow/Year: </a:t>
          </a:r>
          <a:r>
            <a:rPr lang="en-US" sz="1100" b="0" baseline="0">
              <a:solidFill>
                <a:sysClr val="windowText" lastClr="000000"/>
              </a:solidFill>
            </a:rPr>
            <a:t>Default of 23.7 pigs.</a:t>
          </a:r>
        </a:p>
        <a:p>
          <a:pPr>
            <a:tabLst>
              <a:tab pos="365760" algn="l"/>
            </a:tabLst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Litters/Mated Sow/Year: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2.3 litters.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Wean-Finish Mortality (%):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6.88%.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 Hogs Sold/Mated Sow/Year: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22.07 hogs reflects number of weaned pigs and post-weaning mortality.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Sow Replacement Rate: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50% of herd being replaced each year.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Sow Mortality (%):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8%.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tabLst>
              <a:tab pos="365760" algn="l"/>
            </a:tabLst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Nursery to Feed Gain: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is 1.48 pounds of feed per pound of gain</a:t>
          </a:r>
        </a:p>
        <a:p>
          <a:pPr>
            <a:tabLst>
              <a:tab pos="365760" algn="l"/>
            </a:tabLst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Grow/Finish Feed to Gain: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is 2.66 pounds of feed per pound of gain</a:t>
          </a:r>
        </a:p>
        <a:p>
          <a:pPr>
            <a:tabLst>
              <a:tab pos="365760" algn="l"/>
            </a:tabLst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Weaned Pig Weight: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is 13.40 pounds, where the pigs would start the nursery diet</a:t>
          </a:r>
        </a:p>
        <a:p>
          <a:pPr>
            <a:tabLst>
              <a:tab pos="365760" algn="l"/>
            </a:tabLst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Nursery Exit Weight: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is 50.90 pounds, which is where the pigs would transition from the nursery diet to the grow/finish diet</a:t>
          </a:r>
        </a:p>
        <a:p>
          <a:pPr>
            <a:tabLst>
              <a:tab pos="365760" algn="l"/>
            </a:tabLst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="0" baseline="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>
            <a:solidFill>
              <a:srgbClr val="FF0000"/>
            </a:solidFill>
            <a:effectLst/>
          </a:endParaRPr>
        </a:p>
        <a:p>
          <a:pPr>
            <a:tabLst>
              <a:tab pos="365760" algn="l"/>
            </a:tabLst>
          </a:pP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13855</xdr:colOff>
      <xdr:row>47</xdr:row>
      <xdr:rowOff>45025</xdr:rowOff>
    </xdr:from>
    <xdr:to>
      <xdr:col>10</xdr:col>
      <xdr:colOff>880249</xdr:colOff>
      <xdr:row>86</xdr:row>
      <xdr:rowOff>1095374</xdr:rowOff>
    </xdr:to>
    <xdr:sp macro="" textlink="">
      <xdr:nvSpPr>
        <xdr:cNvPr id="3" name="TextBox 2"/>
        <xdr:cNvSpPr txBox="1"/>
      </xdr:nvSpPr>
      <xdr:spPr>
        <a:xfrm>
          <a:off x="3442855" y="9903400"/>
          <a:ext cx="3438144" cy="8456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 Hogs: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$/cwt live weight and based upon the USDA LM_HG203 Report with a default weight which can be adjusted.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Cull Sows: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$/cwt live weight and based upon the USDA LM_HG230 Report with a default weight which can be adjusted.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Manure Credit: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is set at $5/pig sold. </a:t>
          </a: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Revenue: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revenue to be entered.</a:t>
          </a:r>
          <a:endParaRPr lang="en-US">
            <a:effectLst/>
          </a:endParaRPr>
        </a:p>
        <a:p>
          <a:pPr eaLnBrk="1" fontAlgn="auto" latinLnBrk="0" hangingPunct="1"/>
          <a:endParaRPr lang="en-US" sz="1100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Variable Costs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Sow, Nursery, and Grow-Finish Feed: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See </a:t>
          </a:r>
          <a:r>
            <a:rPr lang="en-US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Feed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tab for ration assumptions by production phase.  Final feed volumes are calculated to reflect changes in both market hogs sold and finished weights.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 Processing: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$17/ton feed hauling, grinding, etc.</a:t>
          </a: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Labor: 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Default of 6 hours/litter valued at $15/hour.</a:t>
          </a: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Vet Medicine/Drugs: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$1.94/cwt produced.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Replacement Females: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a $75/head premium over the Market Hog price.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Semen Cost and Genetic Fee: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$13/litter.</a:t>
          </a:r>
          <a:endParaRPr lang="en-US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Marketing, Bedding, Misc.: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$0.92/cwt produced.</a:t>
          </a:r>
          <a:endParaRPr lang="en-US" b="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Utilities, Gas, Fuel, Oil: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$2.22/cwt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Facility/Equip. Repairs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$0.88/cwt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Variable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variable costs to be entered.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Costs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Facilities, and General Overhead: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$10.31/cwt produced.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Taxes and Insurance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Reflects USDA ERS estimate of $0.49/cwt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Legal, Accounting, etc.: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$1.50 per pig sold, per year.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Fixed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fixed costs to be entered.</a:t>
          </a:r>
          <a:endParaRPr lang="en-US">
            <a:effectLst/>
          </a:endParaRPr>
        </a:p>
        <a:p>
          <a:pPr eaLnBrk="1" fontAlgn="auto" latinLnBrk="0" hangingPunct="1"/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76200</xdr:colOff>
      <xdr:row>274</xdr:row>
      <xdr:rowOff>171451</xdr:rowOff>
    </xdr:from>
    <xdr:to>
      <xdr:col>9</xdr:col>
      <xdr:colOff>778670</xdr:colOff>
      <xdr:row>276</xdr:row>
      <xdr:rowOff>0</xdr:rowOff>
    </xdr:to>
    <xdr:sp macro="" textlink="">
      <xdr:nvSpPr>
        <xdr:cNvPr id="11" name="TextBox 10"/>
        <xdr:cNvSpPr txBox="1"/>
      </xdr:nvSpPr>
      <xdr:spPr>
        <a:xfrm>
          <a:off x="76200" y="26403301"/>
          <a:ext cx="6312695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				</a:t>
          </a:r>
          <a:r>
            <a:rPr lang="en-US" sz="1000" u="sng"/>
            <a:t>Contributors:</a:t>
          </a:r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Glynn</a:t>
          </a:r>
          <a:r>
            <a:rPr lang="en-US" sz="1000" baseline="0"/>
            <a:t> Tonsor	               		Robin Reid		The K-State Swine Team</a:t>
          </a:r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Associate</a:t>
          </a:r>
          <a:r>
            <a:rPr lang="en-US" sz="1000" baseline="0"/>
            <a:t> Professor	</a:t>
          </a:r>
          <a:r>
            <a:rPr lang="en-US" sz="1000"/>
            <a:t>Extension Associate	</a:t>
          </a:r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www.asi.k-state.edu/species/swine/</a:t>
          </a:r>
          <a:endParaRPr lang="en-US" sz="10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KSU-Agricultural Economics</a:t>
          </a:r>
          <a:r>
            <a:rPr lang="en-US" sz="1000" baseline="0"/>
            <a:t>            	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KSU-Agricultural Economics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endParaRPr lang="en-US" sz="1000">
            <a:effectLst/>
          </a:endParaRPr>
        </a:p>
        <a:p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10</xdr:row>
          <xdr:rowOff>19050</xdr:rowOff>
        </xdr:from>
        <xdr:to>
          <xdr:col>15</xdr:col>
          <xdr:colOff>438150</xdr:colOff>
          <xdr:row>10</xdr:row>
          <xdr:rowOff>361950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 and Explanation Pages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8</xdr:row>
          <xdr:rowOff>0</xdr:rowOff>
        </xdr:from>
        <xdr:to>
          <xdr:col>15</xdr:col>
          <xdr:colOff>447675</xdr:colOff>
          <xdr:row>9</xdr:row>
          <xdr:rowOff>0</xdr:rowOff>
        </xdr:to>
        <xdr:sp macro="" textlink="">
          <xdr:nvSpPr>
            <xdr:cNvPr id="9227" name="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44</xdr:row>
      <xdr:rowOff>19047</xdr:rowOff>
    </xdr:from>
    <xdr:to>
      <xdr:col>4</xdr:col>
      <xdr:colOff>18670</xdr:colOff>
      <xdr:row>83</xdr:row>
      <xdr:rowOff>1107280</xdr:rowOff>
    </xdr:to>
    <xdr:sp macro="" textlink="">
      <xdr:nvSpPr>
        <xdr:cNvPr id="2" name="TextBox 1"/>
        <xdr:cNvSpPr txBox="1"/>
      </xdr:nvSpPr>
      <xdr:spPr>
        <a:xfrm>
          <a:off x="9526" y="9399267"/>
          <a:ext cx="3544824" cy="81976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K-State's Agricultural Economics Department annually publishes </a:t>
          </a:r>
          <a:r>
            <a:rPr lang="en-US" sz="1100" i="1" baseline="0">
              <a:solidFill>
                <a:sysClr val="windowText" lastClr="000000"/>
              </a:solidFill>
            </a:rPr>
            <a:t>Farm Management Guides </a:t>
          </a:r>
          <a:r>
            <a:rPr lang="en-US" sz="1100" baseline="0">
              <a:solidFill>
                <a:sysClr val="windowText" lastClr="000000"/>
              </a:solidFill>
            </a:rPr>
            <a:t>to estimate the current profitability of different agricultural enterprises.  A new format for livestock enterprises this year allows the user to change certain key inputs to cater the budget to their production situation.  Climate, genetics, local cash prices, and a variety of other factors makes budgeting to the entire state of Kansas difficult.  While defaults in the spreadsheet are research-based estimates for the state, users should enter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their own performance, price and cost information using the cells in </a:t>
          </a:r>
          <a:r>
            <a:rPr lang="en-US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blue</a:t>
          </a:r>
          <a:r>
            <a:rPr lang="en-U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solidFill>
              <a:srgbClr val="0070C0"/>
            </a:solidFill>
            <a:effectLst/>
          </a:endParaRP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Three different sets of price forecasts are available in the spreadsheet.  By clicking the dropdown menu at the top of the budget, a user can select "Current Prices", "One Year Out Prices", or "Five Year Out Prices".  All price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Prices </a:t>
          </a:r>
          <a:r>
            <a:rPr lang="en-US" sz="1100" baseline="0">
              <a:solidFill>
                <a:sysClr val="windowText" lastClr="000000"/>
              </a:solidFill>
            </a:rPr>
            <a:t>tab.  </a:t>
          </a: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ysClr val="windowText" lastClr="000000"/>
              </a:solidFill>
            </a:rPr>
            <a:t>	Feed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Feed</a:t>
          </a:r>
          <a:r>
            <a:rPr lang="en-US" sz="1100" baseline="0">
              <a:solidFill>
                <a:sysClr val="windowText" lastClr="000000"/>
              </a:solidFill>
            </a:rPr>
            <a:t> tab.</a:t>
          </a:r>
        </a:p>
        <a:p>
          <a:pPr>
            <a:tabLst>
              <a:tab pos="365760" algn="l"/>
            </a:tabLst>
          </a:pP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production/situation values are derived (except for sow replacement and mortality rates) from the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 U.S. Pork Industry Productivity Analysis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published by the National Pork Board and authored by Dr. Stadler, Iowa State University.  </a:t>
          </a:r>
        </a:p>
        <a:p>
          <a:pPr>
            <a:tabLst>
              <a:tab pos="365760" algn="l"/>
            </a:tabLst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non-feed variable and fixed costs are derived from USDA ERS Cost of Production Estimates last updated May 1, 2015.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aseline="0">
            <a:solidFill>
              <a:sysClr val="windowText" lastClr="000000"/>
            </a:solidFill>
          </a:endParaRPr>
        </a:p>
        <a:p>
          <a:pPr>
            <a:tabLst>
              <a:tab pos="365760" algn="l"/>
            </a:tabLst>
          </a:pPr>
          <a:r>
            <a:rPr lang="en-US" sz="1100" u="sng" baseline="0">
              <a:solidFill>
                <a:sysClr val="windowText" lastClr="000000"/>
              </a:solidFill>
            </a:rPr>
            <a:t>Production Efficiency Measures</a:t>
          </a:r>
        </a:p>
        <a:p>
          <a:pPr>
            <a:tabLst>
              <a:tab pos="365760" algn="l"/>
            </a:tabLst>
          </a:pPr>
          <a:r>
            <a:rPr lang="en-US" sz="1100" b="1" i="0" baseline="0">
              <a:solidFill>
                <a:sysClr val="windowText" lastClr="000000"/>
              </a:solidFill>
            </a:rPr>
            <a:t>Weaned</a:t>
          </a:r>
          <a:r>
            <a:rPr lang="en-US" sz="1100" b="1" baseline="0">
              <a:solidFill>
                <a:sysClr val="windowText" lastClr="000000"/>
              </a:solidFill>
            </a:rPr>
            <a:t> Pigs/Mated Sow/Year: </a:t>
          </a:r>
          <a:r>
            <a:rPr lang="en-US" sz="1100" b="0" baseline="0">
              <a:solidFill>
                <a:sysClr val="windowText" lastClr="000000"/>
              </a:solidFill>
            </a:rPr>
            <a:t>Default of 23.7 pigs.</a:t>
          </a:r>
        </a:p>
        <a:p>
          <a:pPr>
            <a:tabLst>
              <a:tab pos="365760" algn="l"/>
            </a:tabLst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Litters/Mated Sow/Year: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2.3 litters.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Weaning Weight: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13.4 lbs.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Sow Replacement Rate: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50% of herd being replaced each year.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Sow Mortality (%):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8%.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tabLst>
              <a:tab pos="365760" algn="l"/>
            </a:tabLst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="0" baseline="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>
            <a:solidFill>
              <a:srgbClr val="FF0000"/>
            </a:solidFill>
            <a:effectLst/>
          </a:endParaRPr>
        </a:p>
        <a:p>
          <a:pPr>
            <a:tabLst>
              <a:tab pos="365760" algn="l"/>
            </a:tabLst>
          </a:pP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13855</xdr:colOff>
      <xdr:row>44</xdr:row>
      <xdr:rowOff>45025</xdr:rowOff>
    </xdr:from>
    <xdr:to>
      <xdr:col>10</xdr:col>
      <xdr:colOff>880249</xdr:colOff>
      <xdr:row>83</xdr:row>
      <xdr:rowOff>1095374</xdr:rowOff>
    </xdr:to>
    <xdr:sp macro="" textlink="">
      <xdr:nvSpPr>
        <xdr:cNvPr id="3" name="TextBox 2"/>
        <xdr:cNvSpPr txBox="1"/>
      </xdr:nvSpPr>
      <xdr:spPr>
        <a:xfrm>
          <a:off x="3549535" y="9425245"/>
          <a:ext cx="3541014" cy="81598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Weaned Pigs: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$/hd and can be adjusted. Current Price is based upon the USDA NW_LS255 Report while One Year and Five Year Out Prices are derived from a regression using expected Market Hog and Corn Prices (71.04+0.11*Market Hogs Price-5.50*Corn Price).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Cull Sows: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$/cwt live weight and based upon the USDA LM_HG230 Report with a default weight which can be adjusted.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Manure Credit: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is set at $0.50/pig sold. </a:t>
          </a: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Revenue: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revenue to be entered.</a:t>
          </a:r>
          <a:endParaRPr lang="en-US">
            <a:effectLst/>
          </a:endParaRPr>
        </a:p>
        <a:p>
          <a:pPr eaLnBrk="1" fontAlgn="auto" latinLnBrk="0" hangingPunct="1"/>
          <a:endParaRPr lang="en-US" sz="1100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Variable Costs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Sow Feed: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See </a:t>
          </a:r>
          <a:r>
            <a:rPr lang="en-US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Feed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tab for ration assumptions.</a:t>
          </a: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 Processing: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$17/ton feed hauling, grinding, etc.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Labor: 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Default of 3 hours/litter valued at $15/hour.</a:t>
          </a: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Vet Medicine/Drugs: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$10.14/cwt produced.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Replacement Females: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a $75/head premium over the Market Hog price.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Semen Cost and Genetic Fee: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$13/litter.</a:t>
          </a:r>
          <a:endParaRPr lang="en-US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Marketing, Bedding, Misc.: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$0.76/cwt produced.</a:t>
          </a:r>
          <a:endParaRPr lang="en-US" b="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Utilities, Gas, Fuel, Oil: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$10.67/cwt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Facility/Equip. Repairs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$3.28/cwt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Variable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variable costs to be entered.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Costs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Facilities, and General Overhead: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$41.50/cwt produced.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Taxes and Insurance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Reflects USDA ERS estimate of $2.18/cwt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Legal, Accounting, etc.: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$0.50 per pig sold, per year.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Fixed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fixed costs to be entered.</a:t>
          </a:r>
          <a:endParaRPr lang="en-US">
            <a:effectLst/>
          </a:endParaRPr>
        </a:p>
        <a:p>
          <a:pPr eaLnBrk="1" fontAlgn="auto" latinLnBrk="0" hangingPunct="1"/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76200</xdr:colOff>
      <xdr:row>269</xdr:row>
      <xdr:rowOff>171451</xdr:rowOff>
    </xdr:from>
    <xdr:to>
      <xdr:col>9</xdr:col>
      <xdr:colOff>778670</xdr:colOff>
      <xdr:row>271</xdr:row>
      <xdr:rowOff>0</xdr:rowOff>
    </xdr:to>
    <xdr:sp macro="" textlink="">
      <xdr:nvSpPr>
        <xdr:cNvPr id="4" name="TextBox 3"/>
        <xdr:cNvSpPr txBox="1"/>
      </xdr:nvSpPr>
      <xdr:spPr>
        <a:xfrm>
          <a:off x="76200" y="25805131"/>
          <a:ext cx="5998370" cy="8267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				</a:t>
          </a:r>
          <a:r>
            <a:rPr lang="en-US" sz="1000" u="sng"/>
            <a:t>Contributors:</a:t>
          </a:r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Glynn</a:t>
          </a:r>
          <a:r>
            <a:rPr lang="en-US" sz="1000" baseline="0"/>
            <a:t> Tonsor	               		Robin Reid		The K-State Swine Team</a:t>
          </a:r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Associate</a:t>
          </a:r>
          <a:r>
            <a:rPr lang="en-US" sz="1000" baseline="0"/>
            <a:t> Professor	</a:t>
          </a:r>
          <a:r>
            <a:rPr lang="en-US" sz="1000"/>
            <a:t>Extension Associate	</a:t>
          </a:r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www.asi.k-state.edu/species/swine/</a:t>
          </a:r>
          <a:endParaRPr lang="en-US" sz="10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KSU-Agricultural Economics</a:t>
          </a:r>
          <a:r>
            <a:rPr lang="en-US" sz="1000" baseline="0"/>
            <a:t>            	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KSU-Agricultural Economics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endParaRPr lang="en-US" sz="1000">
            <a:effectLst/>
          </a:endParaRPr>
        </a:p>
        <a:p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9</xdr:row>
          <xdr:rowOff>19050</xdr:rowOff>
        </xdr:from>
        <xdr:to>
          <xdr:col>15</xdr:col>
          <xdr:colOff>438150</xdr:colOff>
          <xdr:row>9</xdr:row>
          <xdr:rowOff>361950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 and Explanation Pages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</xdr:row>
          <xdr:rowOff>0</xdr:rowOff>
        </xdr:from>
        <xdr:to>
          <xdr:col>15</xdr:col>
          <xdr:colOff>447675</xdr:colOff>
          <xdr:row>8</xdr:row>
          <xdr:rowOff>0</xdr:rowOff>
        </xdr:to>
        <xdr:sp macro="" textlink="">
          <xdr:nvSpPr>
            <xdr:cNvPr id="23555" name="Button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41</xdr:row>
      <xdr:rowOff>19047</xdr:rowOff>
    </xdr:from>
    <xdr:to>
      <xdr:col>3</xdr:col>
      <xdr:colOff>19155</xdr:colOff>
      <xdr:row>80</xdr:row>
      <xdr:rowOff>1107280</xdr:rowOff>
    </xdr:to>
    <xdr:sp macro="" textlink="">
      <xdr:nvSpPr>
        <xdr:cNvPr id="2" name="TextBox 1"/>
        <xdr:cNvSpPr txBox="1"/>
      </xdr:nvSpPr>
      <xdr:spPr>
        <a:xfrm>
          <a:off x="9526" y="8756070"/>
          <a:ext cx="3447288" cy="8491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K-State's Agricultural Economics Department annually publishes </a:t>
          </a:r>
          <a:r>
            <a:rPr lang="en-US" sz="1100" i="1" baseline="0">
              <a:solidFill>
                <a:sysClr val="windowText" lastClr="000000"/>
              </a:solidFill>
            </a:rPr>
            <a:t>Farm Management Guides </a:t>
          </a:r>
          <a:r>
            <a:rPr lang="en-US" sz="1100" baseline="0">
              <a:solidFill>
                <a:sysClr val="windowText" lastClr="000000"/>
              </a:solidFill>
            </a:rPr>
            <a:t>to estimate the current profitability of different agricultural enterprises.  A new format for livestock enterprises this year allows the user to change certain key inputs to cater the budget to their production situation.  Climate, genetics, local cash prices, and a variety of other factors makes budgeting to the entire state of Kansas difficult.  While defaults in the spreadsheet are research-based estimates for the state, users should enter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their own performance, price and cost information using the cells in </a:t>
          </a:r>
          <a:r>
            <a:rPr lang="en-US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blue</a:t>
          </a:r>
          <a:r>
            <a:rPr lang="en-U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solidFill>
              <a:srgbClr val="0070C0"/>
            </a:solidFill>
            <a:effectLst/>
          </a:endParaRP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Three different sets of price forecasts are available in the spreadsheet.  By clicking the dropdown menu at the top of the budget, a user can select "Current Prices", "One Year Out Prices", or "Five Year Out Prices".  All price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Prices </a:t>
          </a:r>
          <a:r>
            <a:rPr lang="en-US" sz="1100" baseline="0">
              <a:solidFill>
                <a:sysClr val="windowText" lastClr="000000"/>
              </a:solidFill>
            </a:rPr>
            <a:t>tab.  </a:t>
          </a: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ysClr val="windowText" lastClr="000000"/>
              </a:solidFill>
            </a:rPr>
            <a:t>	Feed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Feed</a:t>
          </a:r>
          <a:r>
            <a:rPr lang="en-US" sz="1100" baseline="0">
              <a:solidFill>
                <a:sysClr val="windowText" lastClr="000000"/>
              </a:solidFill>
            </a:rPr>
            <a:t> tab.</a:t>
          </a:r>
        </a:p>
        <a:p>
          <a:pPr>
            <a:tabLst>
              <a:tab pos="365760" algn="l"/>
            </a:tabLst>
          </a:pP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production/situation values are derived from the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 U.S. Pork Industry Productivity Analysis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published by the National Pork Board and authored by Dr. Stadler, Iowa State University.  </a:t>
          </a:r>
        </a:p>
        <a:p>
          <a:pPr>
            <a:tabLst>
              <a:tab pos="365760" algn="l"/>
            </a:tabLst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non-feed variable and fixed costs are derived from USDA ERS Cost of Production Estimates for Weaned-Feeder and Feeder-Finish production last updated May  1, 2015.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aseline="0">
            <a:solidFill>
              <a:sysClr val="windowText" lastClr="000000"/>
            </a:solidFill>
          </a:endParaRPr>
        </a:p>
        <a:p>
          <a:pPr>
            <a:tabLst>
              <a:tab pos="365760" algn="l"/>
            </a:tabLst>
          </a:pPr>
          <a:r>
            <a:rPr lang="en-US" sz="1100" u="sng" baseline="0">
              <a:solidFill>
                <a:sysClr val="windowText" lastClr="000000"/>
              </a:solidFill>
            </a:rPr>
            <a:t>Production Efficiency Measures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Wean-Finish Mortality (%):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6.88%.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Feed-to-Gain Conversion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2.50.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Placement Weight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13.40.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="0" baseline="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 Hogs: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$/cwt live weight and based upon the USDA LM_HG203 Report with a default weight which can be adjusted.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cost of Weaned Pigs: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$/hd and can be adjusted. Current Price is based upon the USDA NW_LS255 Report while One Year and Five Year Out Prices are derived from a regression (71.04+0.11*Market Hogs Price-5.50*Corn Price) using expected Market Hog and Corn Prices.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Manure Credit: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is set at $4.50/pig sold.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Revenue: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revenue to be entered.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>
            <a:solidFill>
              <a:srgbClr val="FF0000"/>
            </a:solidFill>
            <a:effectLst/>
          </a:endParaRPr>
        </a:p>
        <a:p>
          <a:pPr>
            <a:tabLst>
              <a:tab pos="365760" algn="l"/>
            </a:tabLst>
          </a:pP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22513</xdr:colOff>
      <xdr:row>41</xdr:row>
      <xdr:rowOff>36366</xdr:rowOff>
    </xdr:from>
    <xdr:to>
      <xdr:col>9</xdr:col>
      <xdr:colOff>837437</xdr:colOff>
      <xdr:row>80</xdr:row>
      <xdr:rowOff>1086715</xdr:rowOff>
    </xdr:to>
    <xdr:sp macro="" textlink="">
      <xdr:nvSpPr>
        <xdr:cNvPr id="3" name="TextBox 2"/>
        <xdr:cNvSpPr txBox="1"/>
      </xdr:nvSpPr>
      <xdr:spPr>
        <a:xfrm>
          <a:off x="3460172" y="8773389"/>
          <a:ext cx="3447288" cy="8453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Variable Costs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Nursery and Grow-Finish Feed: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See </a:t>
          </a:r>
          <a:r>
            <a:rPr lang="en-US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Feed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tab for ration assumptions by production phase.  Final feed volumes are calculated to reflect changes in both feed conversion and finished weights.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Transition from the nursery to the grow-finish diet occurs at 50.9 pounds.  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 Processing: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$17/ton feed hauling, grinding, etc.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Labor: 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Default of 0.7 hours/hog valued at $15/hour.</a:t>
          </a: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Vet Medicine/Drugs: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$3.64/pig.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Marketing, Bedding, Misc.: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$1.11/pig.</a:t>
          </a:r>
          <a:endParaRPr lang="en-US" b="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Utilities, Gas, Fuel, Oil: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$4.06/pig.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Facility/Equip. Repairs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$1.75/pig.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Variable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variable costs to be entered.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Costs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Facilities, and General Overhead: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$19.48/pig.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Taxes and Insurance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Reflects USDA ERS estimate of $1.31/pig.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Legal, Accounting, etc.: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$1.00 per pig sold, per year.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Fixed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fixed costs to be entered.</a:t>
          </a:r>
          <a:endParaRPr lang="en-US">
            <a:effectLst/>
          </a:endParaRPr>
        </a:p>
        <a:p>
          <a:pPr eaLnBrk="1" fontAlgn="auto" latinLnBrk="0" hangingPunct="1"/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76200</xdr:colOff>
      <xdr:row>266</xdr:row>
      <xdr:rowOff>171451</xdr:rowOff>
    </xdr:from>
    <xdr:to>
      <xdr:col>9</xdr:col>
      <xdr:colOff>0</xdr:colOff>
      <xdr:row>268</xdr:row>
      <xdr:rowOff>0</xdr:rowOff>
    </xdr:to>
    <xdr:sp macro="" textlink="">
      <xdr:nvSpPr>
        <xdr:cNvPr id="4" name="TextBox 3"/>
        <xdr:cNvSpPr txBox="1"/>
      </xdr:nvSpPr>
      <xdr:spPr>
        <a:xfrm>
          <a:off x="76200" y="25805131"/>
          <a:ext cx="5998370" cy="8267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				</a:t>
          </a:r>
          <a:r>
            <a:rPr lang="en-US" sz="1000" u="sng"/>
            <a:t>Contributors:</a:t>
          </a:r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Glynn</a:t>
          </a:r>
          <a:r>
            <a:rPr lang="en-US" sz="1000" baseline="0"/>
            <a:t> Tonsor	               		Robin Reid		The K-State Swine Team</a:t>
          </a:r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Associate</a:t>
          </a:r>
          <a:r>
            <a:rPr lang="en-US" sz="1000" baseline="0"/>
            <a:t> Professor	</a:t>
          </a:r>
          <a:r>
            <a:rPr lang="en-US" sz="1000"/>
            <a:t>Extension Associate	</a:t>
          </a:r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www.asi.k-state.edu/species/swine/</a:t>
          </a:r>
          <a:endParaRPr lang="en-US" sz="10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KSU-Agricultural Economics</a:t>
          </a:r>
          <a:r>
            <a:rPr lang="en-US" sz="1000" baseline="0"/>
            <a:t>            	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KSU-Agricultural Economics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endParaRPr lang="en-US" sz="1000">
            <a:effectLst/>
          </a:endParaRPr>
        </a:p>
        <a:p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</xdr:row>
          <xdr:rowOff>19050</xdr:rowOff>
        </xdr:from>
        <xdr:to>
          <xdr:col>14</xdr:col>
          <xdr:colOff>438150</xdr:colOff>
          <xdr:row>7</xdr:row>
          <xdr:rowOff>361950</xdr:rowOff>
        </xdr:to>
        <xdr:sp macro="" textlink="">
          <xdr:nvSpPr>
            <xdr:cNvPr id="24578" name="Butto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 and Explanation Pages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</xdr:row>
          <xdr:rowOff>0</xdr:rowOff>
        </xdr:from>
        <xdr:to>
          <xdr:col>14</xdr:col>
          <xdr:colOff>447675</xdr:colOff>
          <xdr:row>6</xdr:row>
          <xdr:rowOff>0</xdr:rowOff>
        </xdr:to>
        <xdr:sp macro="" textlink="">
          <xdr:nvSpPr>
            <xdr:cNvPr id="24579" name="Button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41</xdr:row>
      <xdr:rowOff>19047</xdr:rowOff>
    </xdr:from>
    <xdr:to>
      <xdr:col>2</xdr:col>
      <xdr:colOff>668587</xdr:colOff>
      <xdr:row>80</xdr:row>
      <xdr:rowOff>1107280</xdr:rowOff>
    </xdr:to>
    <xdr:sp macro="" textlink="">
      <xdr:nvSpPr>
        <xdr:cNvPr id="2" name="TextBox 1"/>
        <xdr:cNvSpPr txBox="1"/>
      </xdr:nvSpPr>
      <xdr:spPr>
        <a:xfrm>
          <a:off x="9526" y="8747411"/>
          <a:ext cx="3447288" cy="8491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K-State's Agricultural Economics Department annually publishes </a:t>
          </a:r>
          <a:r>
            <a:rPr lang="en-US" sz="1100" i="1" baseline="0">
              <a:solidFill>
                <a:sysClr val="windowText" lastClr="000000"/>
              </a:solidFill>
            </a:rPr>
            <a:t>Farm Management Guides </a:t>
          </a:r>
          <a:r>
            <a:rPr lang="en-US" sz="1100" baseline="0">
              <a:solidFill>
                <a:sysClr val="windowText" lastClr="000000"/>
              </a:solidFill>
            </a:rPr>
            <a:t>to estimate the current profitability of different agricultural enterprises.  A new format for livestock enterprises this year allows the user to change certain key inputs to cater the budget to their production situation.  Climate, genetics, local cash prices, and a variety of other factors makes budgeting to the entire state of Kansas difficult.  While defaults in the spreadsheet are research-based estimates for the state, users should enter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their own performance, price and cost information using the cells in </a:t>
          </a:r>
          <a:r>
            <a:rPr lang="en-US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blue</a:t>
          </a:r>
          <a:r>
            <a:rPr lang="en-U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solidFill>
              <a:srgbClr val="0070C0"/>
            </a:solidFill>
            <a:effectLst/>
          </a:endParaRP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Three different sets of price forecasts are available in the spreadsheet.  By clicking the dropdown menu at the top of the budget, a user can select "Current Prices", "One Year Out Prices", or "Five Year Out Prices".  All price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Prices </a:t>
          </a:r>
          <a:r>
            <a:rPr lang="en-US" sz="1100" baseline="0">
              <a:solidFill>
                <a:sysClr val="windowText" lastClr="000000"/>
              </a:solidFill>
            </a:rPr>
            <a:t>tab.  </a:t>
          </a: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ysClr val="windowText" lastClr="000000"/>
              </a:solidFill>
            </a:rPr>
            <a:t>	Feed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Feed</a:t>
          </a:r>
          <a:r>
            <a:rPr lang="en-US" sz="1100" baseline="0">
              <a:solidFill>
                <a:sysClr val="windowText" lastClr="000000"/>
              </a:solidFill>
            </a:rPr>
            <a:t> tab.</a:t>
          </a:r>
        </a:p>
        <a:p>
          <a:pPr>
            <a:tabLst>
              <a:tab pos="365760" algn="l"/>
            </a:tabLst>
          </a:pP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production/situation values are derived from the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 U.S. Pork Industry Productivity Analysis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published by the National Pork Board and authored by Dr. Stadler, Iowa State University.  </a:t>
          </a:r>
        </a:p>
        <a:p>
          <a:pPr>
            <a:tabLst>
              <a:tab pos="365760" algn="l"/>
            </a:tabLst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non-feed variable and fixed costs are derived from USDA ERS Cost of Production Estimates last updated May 1, 2015.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aseline="0">
            <a:solidFill>
              <a:sysClr val="windowText" lastClr="000000"/>
            </a:solidFill>
          </a:endParaRPr>
        </a:p>
        <a:p>
          <a:pPr>
            <a:tabLst>
              <a:tab pos="365760" algn="l"/>
            </a:tabLst>
          </a:pPr>
          <a:r>
            <a:rPr lang="en-US" sz="1100" u="sng" baseline="0">
              <a:solidFill>
                <a:sysClr val="windowText" lastClr="000000"/>
              </a:solidFill>
            </a:rPr>
            <a:t>Production Efficiency Measures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Nursery Mortality (%):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3.87%.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Feed-to-Gain Conversion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1.48.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Entry Weight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weaned pig placement weight of 13.4.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Exit Weight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feeder pig sales weight of 50.9.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="0" baseline="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Feeder Pigs: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$/hd and can be adjusted.  Current Price is based upon the USDA NW_LS255 Report Report while One Year and Five Year Out Prices are derived from a regression (63.72+0.93*Market Hogs Price-9.63*Corn Prices) using expected Market Hog and Corn Prices.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cost of Weaned Pigs: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$/hd and can be adjusted. Current Price is based upon the USDA NW_LS255 Report while One Year and Five Year Out Prices are derived from a regression (71.04+0.11*Market Hogs Price-5.50*Corn Price) using expected Market Hog and Corn Prices.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>
            <a:solidFill>
              <a:srgbClr val="FF0000"/>
            </a:solidFill>
            <a:effectLst/>
          </a:endParaRPr>
        </a:p>
        <a:p>
          <a:pPr>
            <a:tabLst>
              <a:tab pos="365760" algn="l"/>
            </a:tabLst>
          </a:pP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689264</xdr:colOff>
      <xdr:row>41</xdr:row>
      <xdr:rowOff>27707</xdr:rowOff>
    </xdr:from>
    <xdr:to>
      <xdr:col>9</xdr:col>
      <xdr:colOff>950006</xdr:colOff>
      <xdr:row>80</xdr:row>
      <xdr:rowOff>1078056</xdr:rowOff>
    </xdr:to>
    <xdr:sp macro="" textlink="">
      <xdr:nvSpPr>
        <xdr:cNvPr id="3" name="TextBox 2"/>
        <xdr:cNvSpPr txBox="1"/>
      </xdr:nvSpPr>
      <xdr:spPr>
        <a:xfrm>
          <a:off x="3477491" y="8756071"/>
          <a:ext cx="3447288" cy="8453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Manure Credit: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is set at $0.50/pig sold.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Revenue: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revenue to be entered.</a:t>
          </a:r>
          <a:endParaRPr lang="en-US">
            <a:effectLst/>
          </a:endParaRPr>
        </a:p>
        <a:p>
          <a:pPr eaLnBrk="1" fontAlgn="auto" latinLnBrk="0" hangingPunct="1"/>
          <a:endParaRPr lang="en-US" sz="1100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Variable Costs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Nursery Feed: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See </a:t>
          </a:r>
          <a:r>
            <a:rPr lang="en-US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Feed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tab for ration assumptions.  Final feed volumes are calculated to reflect changes in feed conversion and entry/exit weights.  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 Processing: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$17/ton feed hauling, grinding, etc.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Labor: 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Default of 0.2 hours/hog valued at $15/hour.</a:t>
          </a: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Vet Medicine/Drugs: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$2.69/cwt produced.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Marketing, Bedding, Misc.: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$0.35/cwt produced.</a:t>
          </a:r>
          <a:endParaRPr lang="en-US" b="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Utilities, Gas, Fuel, Oil: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$3.36/cwt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Facility/Equip. Repairs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$1.24/cwt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Variable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variable costs to be entered.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Costs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Facilities, and General Overhead: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$12.09/cwt produced.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Taxes and Insurance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Reflects USDA ERS estimate of $1.08/cwt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Legal, Accounting, etc.: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$0.50 per pig sold, per year.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Fixed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fixed costs to be entered.</a:t>
          </a:r>
          <a:endParaRPr lang="en-US">
            <a:effectLst/>
          </a:endParaRPr>
        </a:p>
        <a:p>
          <a:pPr eaLnBrk="1" fontAlgn="auto" latinLnBrk="0" hangingPunct="1"/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76200</xdr:colOff>
      <xdr:row>265</xdr:row>
      <xdr:rowOff>171451</xdr:rowOff>
    </xdr:from>
    <xdr:to>
      <xdr:col>9</xdr:col>
      <xdr:colOff>0</xdr:colOff>
      <xdr:row>267</xdr:row>
      <xdr:rowOff>0</xdr:rowOff>
    </xdr:to>
    <xdr:sp macro="" textlink="">
      <xdr:nvSpPr>
        <xdr:cNvPr id="4" name="TextBox 3"/>
        <xdr:cNvSpPr txBox="1"/>
      </xdr:nvSpPr>
      <xdr:spPr>
        <a:xfrm>
          <a:off x="76200" y="24342091"/>
          <a:ext cx="5219700" cy="8267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				</a:t>
          </a:r>
          <a:r>
            <a:rPr lang="en-US" sz="1000" u="sng"/>
            <a:t>Contributors:</a:t>
          </a:r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Glynn</a:t>
          </a:r>
          <a:r>
            <a:rPr lang="en-US" sz="1000" baseline="0"/>
            <a:t> Tonsor	               		Robin Reid		The K-State Swine Team</a:t>
          </a:r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Associate</a:t>
          </a:r>
          <a:r>
            <a:rPr lang="en-US" sz="1000" baseline="0"/>
            <a:t> Professor	</a:t>
          </a:r>
          <a:r>
            <a:rPr lang="en-US" sz="1000"/>
            <a:t>Extension Associate	</a:t>
          </a:r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www.asi.k-state.edu/species/swine/</a:t>
          </a:r>
          <a:endParaRPr lang="en-US" sz="10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KSU-Agricultural Economics</a:t>
          </a:r>
          <a:r>
            <a:rPr lang="en-US" sz="1000" baseline="0"/>
            <a:t>            	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KSU-Agricultural Economics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endParaRPr lang="en-US" sz="1000">
            <a:effectLst/>
          </a:endParaRPr>
        </a:p>
        <a:p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19050</xdr:rowOff>
        </xdr:from>
        <xdr:to>
          <xdr:col>14</xdr:col>
          <xdr:colOff>438150</xdr:colOff>
          <xdr:row>8</xdr:row>
          <xdr:rowOff>361950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 and Explanation Pages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0</xdr:rowOff>
        </xdr:from>
        <xdr:to>
          <xdr:col>14</xdr:col>
          <xdr:colOff>447675</xdr:colOff>
          <xdr:row>7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41</xdr:row>
      <xdr:rowOff>19047</xdr:rowOff>
    </xdr:from>
    <xdr:to>
      <xdr:col>2</xdr:col>
      <xdr:colOff>616632</xdr:colOff>
      <xdr:row>80</xdr:row>
      <xdr:rowOff>1107280</xdr:rowOff>
    </xdr:to>
    <xdr:sp macro="" textlink="">
      <xdr:nvSpPr>
        <xdr:cNvPr id="2" name="TextBox 1"/>
        <xdr:cNvSpPr txBox="1"/>
      </xdr:nvSpPr>
      <xdr:spPr>
        <a:xfrm>
          <a:off x="9526" y="9847115"/>
          <a:ext cx="3447288" cy="84917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K-State's Agricultural Economics Department annually publishes </a:t>
          </a:r>
          <a:r>
            <a:rPr lang="en-US" sz="1100" i="1" baseline="0">
              <a:solidFill>
                <a:sysClr val="windowText" lastClr="000000"/>
              </a:solidFill>
            </a:rPr>
            <a:t>Farm Management Guides </a:t>
          </a:r>
          <a:r>
            <a:rPr lang="en-US" sz="1100" baseline="0">
              <a:solidFill>
                <a:sysClr val="windowText" lastClr="000000"/>
              </a:solidFill>
            </a:rPr>
            <a:t>to estimate the current profitability of different agricultural enterprises.  A new format for livestock enterprises this year allows the user to change certain key inputs to cater the budget to their production situation.  Climate, genetics, local cash prices, and a variety of other factors makes budgeting to the entire state of Kansas difficult.  While defaults in the spreadsheet are research-based estimates for the state, users should enter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their own performance, price and cost information using the cells in </a:t>
          </a:r>
          <a:r>
            <a:rPr lang="en-US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blue</a:t>
          </a:r>
          <a:r>
            <a:rPr lang="en-U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solidFill>
              <a:srgbClr val="0070C0"/>
            </a:solidFill>
            <a:effectLst/>
          </a:endParaRP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rgbClr val="FF0000"/>
              </a:solidFill>
            </a:rPr>
            <a:t>	</a:t>
          </a:r>
          <a:r>
            <a:rPr lang="en-US" sz="1100" baseline="0">
              <a:solidFill>
                <a:sysClr val="windowText" lastClr="000000"/>
              </a:solidFill>
            </a:rPr>
            <a:t>Three different sets of price forecasts are available in the spreadsheet.  By clicking the dropdown menu at the top of the budget, a user can select "Current Prices", "One Year Out Prices", or "Five Year Out Prices".  All price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Prices </a:t>
          </a:r>
          <a:r>
            <a:rPr lang="en-US" sz="1100" baseline="0">
              <a:solidFill>
                <a:sysClr val="windowText" lastClr="000000"/>
              </a:solidFill>
            </a:rPr>
            <a:t>tab.  </a:t>
          </a:r>
        </a:p>
        <a:p>
          <a:pPr>
            <a:tabLst>
              <a:tab pos="365760" algn="l"/>
            </a:tabLst>
          </a:pPr>
          <a:r>
            <a:rPr lang="en-US" sz="1100" baseline="0">
              <a:solidFill>
                <a:sysClr val="windowText" lastClr="000000"/>
              </a:solidFill>
            </a:rPr>
            <a:t>	Feed assumptions can be viewed in the </a:t>
          </a:r>
          <a:r>
            <a:rPr lang="en-US" sz="1100" i="1" baseline="0">
              <a:solidFill>
                <a:sysClr val="windowText" lastClr="000000"/>
              </a:solidFill>
            </a:rPr>
            <a:t>Feed</a:t>
          </a:r>
          <a:r>
            <a:rPr lang="en-US" sz="1100" baseline="0">
              <a:solidFill>
                <a:sysClr val="windowText" lastClr="000000"/>
              </a:solidFill>
            </a:rPr>
            <a:t> tab.</a:t>
          </a:r>
        </a:p>
        <a:p>
          <a:pPr>
            <a:tabLst>
              <a:tab pos="365760" algn="l"/>
            </a:tabLst>
          </a:pP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production/situation values are derived from the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 U.S. Pork Industry Productivity Analysis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published by the National Pork Board and authored by Dr. Stadler, Iowa State University.  </a:t>
          </a:r>
        </a:p>
        <a:p>
          <a:pPr>
            <a:tabLst>
              <a:tab pos="365760" algn="l"/>
            </a:tabLst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non-feed variable and fixed costs are derived from USDA ERS Cost of Production Estimates last updated May 1, 2015.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aseline="0">
            <a:solidFill>
              <a:sysClr val="windowText" lastClr="000000"/>
            </a:solidFill>
          </a:endParaRPr>
        </a:p>
        <a:p>
          <a:pPr>
            <a:tabLst>
              <a:tab pos="365760" algn="l"/>
            </a:tabLst>
          </a:pPr>
          <a:r>
            <a:rPr lang="en-US" sz="1100" u="sng" baseline="0">
              <a:solidFill>
                <a:sysClr val="windowText" lastClr="000000"/>
              </a:solidFill>
            </a:rPr>
            <a:t>Production Efficiency Measures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Finisher Mortality (%):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5.04%.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Feed-to-Gain Conversion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of 2.66.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Entry Weight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feeder pig placement weight of 50.90.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Exit Weight (lbs):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market sales weight of 272.10.</a:t>
          </a:r>
          <a:endParaRPr lang="en-US">
            <a:effectLst/>
          </a:endParaRPr>
        </a:p>
        <a:p>
          <a:pPr>
            <a:tabLst>
              <a:tab pos="365760" algn="l"/>
            </a:tabLst>
          </a:pPr>
          <a:endParaRPr lang="en-US" sz="1100" b="0" baseline="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 Hogs: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$/cwt live weight and based upon the USDA LM_HG203 Report with a default weight which can be adjusted.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cost of Feeder Pigs: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is $/hd and can be adjusted.  Current Price is based upon the USDA NW_LS255 Report Report while One Year and Five Year Out Prices are derived from a regression (63.72+0.93*Market Hogs Price-9.63*Corn Prices) using expected Market Hog and Corn Prices.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Manure Credit: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Default value is set at $4.00/pig sold.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Revenue: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revenue to be entered.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365760" algn="l"/>
            </a:tabLst>
            <a:defRPr/>
          </a:pPr>
          <a:endParaRPr lang="en-US">
            <a:solidFill>
              <a:srgbClr val="FF0000"/>
            </a:solidFill>
            <a:effectLst/>
          </a:endParaRPr>
        </a:p>
        <a:p>
          <a:pPr>
            <a:tabLst>
              <a:tab pos="365760" algn="l"/>
            </a:tabLst>
          </a:pP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611332</xdr:colOff>
      <xdr:row>41</xdr:row>
      <xdr:rowOff>19048</xdr:rowOff>
    </xdr:from>
    <xdr:to>
      <xdr:col>9</xdr:col>
      <xdr:colOff>1019279</xdr:colOff>
      <xdr:row>80</xdr:row>
      <xdr:rowOff>1069397</xdr:rowOff>
    </xdr:to>
    <xdr:sp macro="" textlink="">
      <xdr:nvSpPr>
        <xdr:cNvPr id="3" name="TextBox 2"/>
        <xdr:cNvSpPr txBox="1"/>
      </xdr:nvSpPr>
      <xdr:spPr>
        <a:xfrm>
          <a:off x="3451514" y="9847116"/>
          <a:ext cx="3447288" cy="84538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Variable Costs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Grow-Finish Feed: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See </a:t>
          </a:r>
          <a:r>
            <a:rPr lang="en-US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Feed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tab for ration assumptions.  Final feed volumes are calculated to reflect changes in feed conversion and market weight.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Feed Processing: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$17/ton feed hauling, grinding, etc.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Labor: 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Default of 0.2 hours/hog valued at $15/hour.</a:t>
          </a:r>
        </a:p>
        <a:p>
          <a:pPr eaLnBrk="1" fontAlgn="auto" latinLnBrk="0" hangingPunct="1"/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Vet Medicine/Drugs: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$1.19/cwt produced.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Marketing, Bedding, Misc.: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$0.44/cwt produced.</a:t>
          </a:r>
          <a:endParaRPr lang="en-US" b="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Utilities, Gas, Fuel, Oil: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$1.27/cwt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Facility/Equip. Repairs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Reflects USDA ERS estimate of $0.58/cwt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Variable Costs: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Placeholder for other variable costs to be entered.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Costs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Facilities, and General Overhead: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USDA ERS estimate of $6.76/cwt produced.</a:t>
          </a:r>
          <a:endParaRPr lang="en-US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Taxes and Insurance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Reflects USDA ERS estimate of $0.41/cwt produced.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Legal, Accounting, etc.: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Reflects $1.00 per pig sold, per year.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Other Fixed Costs: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Placeholder for other fixed costs to be entered.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lang="en-U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76200</xdr:colOff>
      <xdr:row>265</xdr:row>
      <xdr:rowOff>171451</xdr:rowOff>
    </xdr:from>
    <xdr:to>
      <xdr:col>9</xdr:col>
      <xdr:colOff>0</xdr:colOff>
      <xdr:row>267</xdr:row>
      <xdr:rowOff>0</xdr:rowOff>
    </xdr:to>
    <xdr:sp macro="" textlink="">
      <xdr:nvSpPr>
        <xdr:cNvPr id="4" name="TextBox 3"/>
        <xdr:cNvSpPr txBox="1"/>
      </xdr:nvSpPr>
      <xdr:spPr>
        <a:xfrm>
          <a:off x="76200" y="24159211"/>
          <a:ext cx="5242560" cy="8267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				</a:t>
          </a:r>
          <a:r>
            <a:rPr lang="en-US" sz="1000" u="sng"/>
            <a:t>Contributors:</a:t>
          </a:r>
        </a:p>
        <a:p>
          <a:pPr>
            <a:tabLst>
              <a:tab pos="685800" algn="l"/>
              <a:tab pos="1371600" algn="l"/>
              <a:tab pos="1828800" algn="l"/>
              <a:tab pos="2286000" algn="l"/>
            </a:tabLst>
          </a:pPr>
          <a:r>
            <a:rPr lang="en-US" sz="1000"/>
            <a:t>Glynn</a:t>
          </a:r>
          <a:r>
            <a:rPr lang="en-US" sz="1000" baseline="0"/>
            <a:t> Tonsor	               		Robin Reid		The K-State Swine Team</a:t>
          </a:r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Associate</a:t>
          </a:r>
          <a:r>
            <a:rPr lang="en-US" sz="1000" baseline="0"/>
            <a:t> Professor	</a:t>
          </a:r>
          <a:r>
            <a:rPr lang="en-US" sz="1000"/>
            <a:t>Extension Associate	</a:t>
          </a:r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www.asi.k-state.edu/species/swine/</a:t>
          </a:r>
          <a:endParaRPr lang="en-US" sz="10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KSU-Agricultural Economics</a:t>
          </a:r>
          <a:r>
            <a:rPr lang="en-US" sz="1000" baseline="0"/>
            <a:t>            	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KSU-Agricultural Economics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endParaRPr lang="en-US" sz="1000">
            <a:effectLst/>
          </a:endParaRPr>
        </a:p>
        <a:p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19050</xdr:rowOff>
        </xdr:from>
        <xdr:to>
          <xdr:col>14</xdr:col>
          <xdr:colOff>438150</xdr:colOff>
          <xdr:row>8</xdr:row>
          <xdr:rowOff>361950</xdr:rowOff>
        </xdr:to>
        <xdr:sp macro="" textlink="">
          <xdr:nvSpPr>
            <xdr:cNvPr id="28674" name="Button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 and Explanation Pages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0</xdr:rowOff>
        </xdr:from>
        <xdr:to>
          <xdr:col>14</xdr:col>
          <xdr:colOff>447675</xdr:colOff>
          <xdr:row>7</xdr:row>
          <xdr:rowOff>0</xdr:rowOff>
        </xdr:to>
        <xdr:sp macro="" textlink="">
          <xdr:nvSpPr>
            <xdr:cNvPr id="28675" name="Button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Print Budget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ocuments/Livestock%20Budgets/Master%20Price%20Worksheet-Livestock%20Budg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Prices"/>
      <sheetName val="Current Price Explanations"/>
      <sheetName val="1-Year Out Price Explanations"/>
      <sheetName val="5-Year Out Price Explanations"/>
      <sheetName val="Feed (2)_IDOtherIngValues"/>
    </sheetNames>
    <sheetDataSet>
      <sheetData sheetId="0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  <row r="4">
          <cell r="B4" t="str">
            <v>Current Prices</v>
          </cell>
          <cell r="C4">
            <v>0</v>
          </cell>
          <cell r="D4" t="str">
            <v>One Year Out Prices</v>
          </cell>
          <cell r="E4">
            <v>0</v>
          </cell>
          <cell r="G4" t="str">
            <v>Five Years Out Prices</v>
          </cell>
          <cell r="H4">
            <v>0</v>
          </cell>
        </row>
        <row r="5">
          <cell r="C5">
            <v>0</v>
          </cell>
          <cell r="E5">
            <v>0</v>
          </cell>
          <cell r="H5">
            <v>0</v>
          </cell>
        </row>
        <row r="6">
          <cell r="A6" t="str">
            <v>Market Hogs ($/cwt)</v>
          </cell>
          <cell r="C6">
            <v>0</v>
          </cell>
          <cell r="E6">
            <v>0</v>
          </cell>
          <cell r="F6">
            <v>0</v>
          </cell>
          <cell r="H6">
            <v>0</v>
          </cell>
        </row>
        <row r="7">
          <cell r="A7" t="str">
            <v>Weaned Pig ($/hd)</v>
          </cell>
          <cell r="C7">
            <v>0</v>
          </cell>
          <cell r="E7">
            <v>0</v>
          </cell>
          <cell r="F7">
            <v>0</v>
          </cell>
          <cell r="H7">
            <v>0</v>
          </cell>
        </row>
        <row r="8">
          <cell r="A8" t="str">
            <v>Feeder Pig ($/hd)</v>
          </cell>
          <cell r="C8">
            <v>0</v>
          </cell>
          <cell r="E8">
            <v>0</v>
          </cell>
          <cell r="F8">
            <v>0</v>
          </cell>
          <cell r="H8">
            <v>0</v>
          </cell>
        </row>
        <row r="9">
          <cell r="A9" t="str">
            <v>Cull Sows ($/cwt)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A10" t="str">
            <v>Replacement Gilts ($/hd)</v>
          </cell>
          <cell r="C10">
            <v>0</v>
          </cell>
          <cell r="E10">
            <v>0</v>
          </cell>
          <cell r="F10">
            <v>0</v>
          </cell>
          <cell r="H10">
            <v>0</v>
          </cell>
        </row>
        <row r="26">
          <cell r="A26" t="str">
            <v>Corn ($/bu)</v>
          </cell>
          <cell r="C26">
            <v>0</v>
          </cell>
          <cell r="E26">
            <v>0</v>
          </cell>
          <cell r="F26">
            <v>0</v>
          </cell>
        </row>
        <row r="28">
          <cell r="A28" t="str">
            <v>Soybean Meal ($/ton)</v>
          </cell>
          <cell r="C28">
            <v>0</v>
          </cell>
          <cell r="E28">
            <v>0</v>
          </cell>
          <cell r="F28">
            <v>0</v>
          </cell>
        </row>
        <row r="29">
          <cell r="A29" t="str">
            <v>DDGS ($/ton)</v>
          </cell>
          <cell r="C29">
            <v>0</v>
          </cell>
          <cell r="E29">
            <v>0</v>
          </cell>
          <cell r="F29">
            <v>0</v>
          </cell>
        </row>
        <row r="38">
          <cell r="A38" t="str">
            <v>Swine Feed processing ($/ton) charge</v>
          </cell>
          <cell r="C38">
            <v>0</v>
          </cell>
          <cell r="E38">
            <v>0</v>
          </cell>
          <cell r="F38">
            <v>0</v>
          </cell>
          <cell r="H38">
            <v>0</v>
          </cell>
        </row>
        <row r="39">
          <cell r="A39" t="str">
            <v>Other Feed Ingredients ($/lb, Farrow-Finish)</v>
          </cell>
          <cell r="C39">
            <v>0</v>
          </cell>
          <cell r="E39">
            <v>0</v>
          </cell>
          <cell r="F39">
            <v>0</v>
          </cell>
        </row>
        <row r="40">
          <cell r="A40" t="str">
            <v>Other Feed Ingredients ($/lb, Farrow-Wean)</v>
          </cell>
          <cell r="C40">
            <v>0</v>
          </cell>
          <cell r="E40">
            <v>0</v>
          </cell>
          <cell r="F40">
            <v>0</v>
          </cell>
        </row>
        <row r="41">
          <cell r="A41" t="str">
            <v>Other Feed Ingredients ($/lb, Wean-Finish)</v>
          </cell>
          <cell r="C41">
            <v>0</v>
          </cell>
          <cell r="E41">
            <v>0</v>
          </cell>
          <cell r="F41">
            <v>0</v>
          </cell>
        </row>
        <row r="42">
          <cell r="A42" t="str">
            <v>Other Feed Ingredients ($/lb, Nursery)</v>
          </cell>
          <cell r="C42">
            <v>0</v>
          </cell>
          <cell r="E42">
            <v>0</v>
          </cell>
          <cell r="F42">
            <v>0</v>
          </cell>
        </row>
        <row r="43">
          <cell r="A43" t="str">
            <v>Other Feed Ingredients ($/lb, Finish)</v>
          </cell>
          <cell r="C43">
            <v>0</v>
          </cell>
          <cell r="E43">
            <v>0</v>
          </cell>
          <cell r="F43">
            <v>0</v>
          </cell>
        </row>
        <row r="45">
          <cell r="A45" t="str">
            <v>Hide from here down when published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Corn, Yellow Dent</v>
          </cell>
          <cell r="B46">
            <v>6.3303571428571431E-2</v>
          </cell>
          <cell r="C46" t="str">
            <v>USDA St. Joseph, MO SJ_GR851 Report (http://www.ams.usda.gov/mnreports/sj_gr851.txt)</v>
          </cell>
          <cell r="D46">
            <v>6.3936607142857149E-2</v>
          </cell>
          <cell r="E46">
            <v>0</v>
          </cell>
          <cell r="F46">
            <v>0</v>
          </cell>
          <cell r="G46">
            <v>6.4569642857142867E-2</v>
          </cell>
          <cell r="H46" t="str">
            <v>http://www.usda.gov/oce/commodity/projections/</v>
          </cell>
          <cell r="I46" t="str">
            <v>$/lb</v>
          </cell>
        </row>
        <row r="47">
          <cell r="A47" t="str">
            <v>Corn, Nutridense</v>
          </cell>
          <cell r="B47">
            <v>0</v>
          </cell>
          <cell r="C47" t="str">
            <v>USDA St. Joseph, MO SJ_GR210 Report (http://www.ams.usda.gov/mnreports/sj_gr210.txt)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 t="str">
            <v>$/lb</v>
          </cell>
        </row>
        <row r="48">
          <cell r="A48" t="str">
            <v>Corn Bran</v>
          </cell>
          <cell r="B48">
            <v>0</v>
          </cell>
          <cell r="C48" t="str">
            <v>USDA St. Joseph, MO NW_GR112 Report (http://www.ams.usda.gov/mnreports/nw_gr112.txt)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 t="str">
            <v>$/lb</v>
          </cell>
        </row>
        <row r="49">
          <cell r="A49" t="str">
            <v>Corn DDG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 t="str">
            <v>$/lb</v>
          </cell>
        </row>
        <row r="50">
          <cell r="A50" t="str">
            <v>Corn DDGS, &gt;10% Oil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 t="str">
            <v>$/lb</v>
          </cell>
        </row>
        <row r="51">
          <cell r="A51" t="str">
            <v>Corn DDGS, &gt;6 and &lt;9% Oil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 t="str">
            <v>$/lb</v>
          </cell>
        </row>
        <row r="52">
          <cell r="A52" t="str">
            <v>Corn DDGS, &lt;4% Oil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 t="str">
            <v>$/lb</v>
          </cell>
        </row>
        <row r="53">
          <cell r="A53" t="str">
            <v>Corn HP DDG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 t="str">
            <v>$/lb</v>
          </cell>
        </row>
        <row r="54">
          <cell r="A54" t="str">
            <v>Soybean Meal, Dehull, Sol Extr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 t="str">
            <v>$/lb</v>
          </cell>
        </row>
        <row r="55">
          <cell r="A55" t="str">
            <v>Soybean Meal, Dehulled, Expelled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 t="str">
            <v>$/lb</v>
          </cell>
        </row>
        <row r="56">
          <cell r="A56" t="str">
            <v>Soybean Meal, Solvent Extracted</v>
          </cell>
          <cell r="B56">
            <v>0</v>
          </cell>
          <cell r="C56" t="str">
            <v>USDA St. Joseph, MO SJ_GR851 Report (http://www.ams.usda.gov/mnreports/sj_gr851.txt)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 t="str">
            <v>$/lb</v>
          </cell>
        </row>
        <row r="57">
          <cell r="A57" t="str">
            <v>Corn Gluten Meal</v>
          </cell>
          <cell r="B57">
            <v>0</v>
          </cell>
          <cell r="C57" t="str">
            <v>USDA St. Joseph, MO SJ_GR210 Report (http://www.ams.usda.gov/mnreports/sj_gr210.txt)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 t="str">
            <v>$/lb</v>
          </cell>
        </row>
        <row r="58">
          <cell r="A58" t="str">
            <v>Corn Grits, Hominy Feed</v>
          </cell>
          <cell r="B58">
            <v>0</v>
          </cell>
          <cell r="C58" t="str">
            <v>USDA St. Joseph, MO NW_GR112 Report (http://www.ams.usda.gov/mnreports/nw_gr112.txt)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 t="str">
            <v>$/lb</v>
          </cell>
        </row>
        <row r="59">
          <cell r="A59" t="str">
            <v>Cotton Seeds, Fullfat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>$/lb</v>
          </cell>
        </row>
        <row r="60">
          <cell r="A60" t="str">
            <v>Cotton Seed Meal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 t="str">
            <v>$/lb</v>
          </cell>
        </row>
        <row r="61">
          <cell r="A61" t="str">
            <v>Feather Meal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 t="str">
            <v>$/lb</v>
          </cell>
        </row>
        <row r="62">
          <cell r="A62" t="str">
            <v>Fish Meal Combined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 t="str">
            <v>$/lb</v>
          </cell>
        </row>
        <row r="63">
          <cell r="A63" t="str">
            <v>Flaxseed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 t="str">
            <v>$/lb</v>
          </cell>
        </row>
        <row r="64">
          <cell r="A64" t="str">
            <v>Flaxseed Meal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 t="str">
            <v>$/lb</v>
          </cell>
        </row>
        <row r="65">
          <cell r="A65" t="str">
            <v>Lupins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 t="str">
            <v>$/lb</v>
          </cell>
        </row>
        <row r="66">
          <cell r="A66" t="str">
            <v>Meat Meal</v>
          </cell>
          <cell r="B66">
            <v>0</v>
          </cell>
          <cell r="C66" t="str">
            <v>USDA St. Joseph, MO SJ_GR851 Report (http://www.ams.usda.gov/mnreports/sj_gr851.txt)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 t="str">
            <v>$/lb</v>
          </cell>
        </row>
        <row r="67">
          <cell r="A67" t="str">
            <v>Meat and Bone Meal, P &gt;4%</v>
          </cell>
          <cell r="B67">
            <v>0</v>
          </cell>
          <cell r="C67" t="str">
            <v>USDA St. Joseph, MO SJ_GR210 Report (http://www.ams.usda.gov/mnreports/sj_gr210.txt)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 t="str">
            <v>$/lb</v>
          </cell>
        </row>
        <row r="68">
          <cell r="A68" t="str">
            <v>Milk, Casein</v>
          </cell>
          <cell r="B68">
            <v>0</v>
          </cell>
          <cell r="C68" t="str">
            <v>USDA St. Joseph, MO NW_GR112 Report (http://www.ams.usda.gov/mnreports/nw_gr112.txt)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 t="str">
            <v>$/lb</v>
          </cell>
        </row>
        <row r="69">
          <cell r="A69" t="str">
            <v>Milk, Lactose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>$/lb</v>
          </cell>
        </row>
        <row r="70">
          <cell r="A70" t="str">
            <v>Milk, Skim Milk Powder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 t="str">
            <v>$/lb</v>
          </cell>
        </row>
        <row r="71">
          <cell r="A71" t="str">
            <v>Milk, Whey Powder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 t="str">
            <v>$/lb</v>
          </cell>
        </row>
        <row r="72">
          <cell r="A72" t="str">
            <v>Milk, Whey Permeate, 85% lactose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 t="str">
            <v>$/lb</v>
          </cell>
        </row>
        <row r="73">
          <cell r="A73" t="str">
            <v>Milk, Whey Protein Concentrate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 t="str">
            <v>$/lb</v>
          </cell>
        </row>
        <row r="74">
          <cell r="A74" t="str">
            <v>Millet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 t="str">
            <v>$/lb</v>
          </cell>
        </row>
        <row r="75">
          <cell r="A75" t="str">
            <v>Molasses, Sugarbeet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>$/lb</v>
          </cell>
        </row>
        <row r="76">
          <cell r="A76" t="str">
            <v>Molasses, Sugarcane</v>
          </cell>
          <cell r="B76">
            <v>0</v>
          </cell>
          <cell r="C76" t="str">
            <v>USDA St. Joseph, MO SJ_GR851 Report (http://www.ams.usda.gov/mnreports/sj_gr851.txt)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 t="str">
            <v>$/lb</v>
          </cell>
        </row>
        <row r="77">
          <cell r="A77" t="str">
            <v>Oats</v>
          </cell>
          <cell r="B77">
            <v>0</v>
          </cell>
          <cell r="C77" t="str">
            <v>USDA St. Joseph, MO SJ_GR210 Report (http://www.ams.usda.gov/mnreports/sj_gr210.txt)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 t="str">
            <v>$/lb</v>
          </cell>
        </row>
        <row r="78">
          <cell r="A78" t="str">
            <v>Oats, Naked</v>
          </cell>
          <cell r="B78">
            <v>0</v>
          </cell>
          <cell r="C78" t="str">
            <v>USDA St. Joseph, MO NW_GR112 Report (http://www.ams.usda.gov/mnreports/nw_gr112.txt)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 t="str">
            <v>$/lb</v>
          </cell>
        </row>
        <row r="79">
          <cell r="A79" t="str">
            <v>Oat Groats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 t="str">
            <v>$/lb</v>
          </cell>
        </row>
        <row r="80">
          <cell r="A80" t="str">
            <v>Peanut Meal, Expelled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 t="str">
            <v>$/lb</v>
          </cell>
        </row>
        <row r="81">
          <cell r="A81" t="str">
            <v>Peanut Meal, Extracted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 t="str">
            <v>$/lb</v>
          </cell>
        </row>
        <row r="82">
          <cell r="A82" t="str">
            <v>Peas, Field Peas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 t="str">
            <v>$/lb</v>
          </cell>
        </row>
        <row r="83">
          <cell r="A83" t="str">
            <v>Pea Protein Concentrate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 t="str">
            <v>$/lb</v>
          </cell>
        </row>
        <row r="84">
          <cell r="A84" t="str">
            <v>Potato Protein Concentrate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 t="str">
            <v>$/lb</v>
          </cell>
        </row>
        <row r="85">
          <cell r="A85" t="str">
            <v>Poultry Byproduct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 t="str">
            <v>$/lb</v>
          </cell>
        </row>
        <row r="86">
          <cell r="A86" t="str">
            <v>Rice</v>
          </cell>
          <cell r="B86">
            <v>0</v>
          </cell>
          <cell r="C86" t="str">
            <v>USDA St. Joseph, MO SJ_GR851 Report (http://www.ams.usda.gov/mnreports/sj_gr851.txt)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 t="str">
            <v>$/lb</v>
          </cell>
        </row>
        <row r="87">
          <cell r="A87" t="str">
            <v>Rice Bran</v>
          </cell>
          <cell r="B87">
            <v>0</v>
          </cell>
          <cell r="C87" t="str">
            <v>USDA St. Joseph, MO SJ_GR210 Report (http://www.ams.usda.gov/mnreports/sj_gr210.txt)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 t="str">
            <v>$/lb</v>
          </cell>
        </row>
        <row r="88">
          <cell r="A88" t="str">
            <v>Rice Bran, Defatted</v>
          </cell>
          <cell r="B88">
            <v>0</v>
          </cell>
          <cell r="C88" t="str">
            <v>USDA St. Joseph, MO NW_GR112 Report (http://www.ams.usda.gov/mnreports/nw_gr112.txt)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 t="str">
            <v>$/lb</v>
          </cell>
        </row>
        <row r="89">
          <cell r="A89" t="str">
            <v>Rice, Broken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 t="str">
            <v>$/lb</v>
          </cell>
        </row>
        <row r="90">
          <cell r="A90" t="str">
            <v>Rye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 t="str">
            <v>$/lb</v>
          </cell>
        </row>
        <row r="91">
          <cell r="A91" t="str">
            <v>Sesame Meal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 t="str">
            <v>$/lb</v>
          </cell>
        </row>
        <row r="92">
          <cell r="A92" t="str">
            <v>Sorghum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 t="str">
            <v>$/lb</v>
          </cell>
        </row>
        <row r="93">
          <cell r="A93" t="str">
            <v>Soybeans, Full Fat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 t="str">
            <v>$/lb</v>
          </cell>
        </row>
        <row r="94">
          <cell r="A94" t="str">
            <v>Soybeans, High Protein, Full Fat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 t="str">
            <v>$/lb</v>
          </cell>
        </row>
        <row r="95">
          <cell r="A95" t="str">
            <v>Soybeans, Low Oligosaccharide, Full Fat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 t="str">
            <v>$/lb</v>
          </cell>
        </row>
        <row r="96">
          <cell r="A96" t="str">
            <v>Soybean Meal, High Protein, Expelled</v>
          </cell>
          <cell r="B96">
            <v>0</v>
          </cell>
          <cell r="C96" t="str">
            <v>USDA St. Joseph, MO SJ_GR851 Report (http://www.ams.usda.gov/mnreports/sj_gr851.txt)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 t="str">
            <v>$/lb</v>
          </cell>
        </row>
        <row r="97">
          <cell r="A97" t="str">
            <v>Soybean Meal, Low Oligosacch, Expell</v>
          </cell>
          <cell r="B97">
            <v>0</v>
          </cell>
          <cell r="C97" t="str">
            <v>USDA St. Joseph, MO SJ_GR210 Report (http://www.ams.usda.gov/mnreports/sj_gr210.txt)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 t="str">
            <v>$/lb</v>
          </cell>
        </row>
        <row r="98">
          <cell r="A98" t="str">
            <v>Soybean Meal, Expelled</v>
          </cell>
          <cell r="B98">
            <v>0</v>
          </cell>
          <cell r="C98" t="str">
            <v>USDA St. Joseph, MO NW_GR112 Report (http://www.ams.usda.gov/mnreports/nw_gr112.txt)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 t="str">
            <v>$/lb</v>
          </cell>
        </row>
        <row r="99">
          <cell r="A99" t="str">
            <v>Soybean Meal, Dehulled, Expelled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 t="str">
            <v>$/lb</v>
          </cell>
        </row>
        <row r="100">
          <cell r="A100" t="str">
            <v>Soybean Meal, Solvent Extracted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 t="str">
            <v>$/lb</v>
          </cell>
        </row>
        <row r="101">
          <cell r="A101" t="str">
            <v>Soybean Meal, Dehull, Sol Extr</v>
          </cell>
          <cell r="B101">
            <v>0.15809999999999999</v>
          </cell>
          <cell r="C101" t="str">
            <v>USDA St. Joseph, MO SJ_GR210 Report (http://www.ams.usda.gov/mnreports/sj_gr210.txt)</v>
          </cell>
          <cell r="D101">
            <v>0.15968099999999999</v>
          </cell>
          <cell r="E101">
            <v>0</v>
          </cell>
          <cell r="F101">
            <v>0</v>
          </cell>
          <cell r="G101">
            <v>0.16126199999999999</v>
          </cell>
          <cell r="H101" t="str">
            <v>http://www.usda.gov/oce/commodity/projections/</v>
          </cell>
          <cell r="I101" t="str">
            <v>$/lb</v>
          </cell>
        </row>
        <row r="102">
          <cell r="A102" t="str">
            <v>Soybean Meal, High Prot, Dehull, Solv Extr</v>
          </cell>
          <cell r="B102">
            <v>0</v>
          </cell>
          <cell r="D102">
            <v>0</v>
          </cell>
          <cell r="G102">
            <v>0</v>
          </cell>
          <cell r="I102" t="str">
            <v>$/lb</v>
          </cell>
        </row>
        <row r="103">
          <cell r="A103" t="str">
            <v>Soybean Meal, Enzyme Treated</v>
          </cell>
          <cell r="B103">
            <v>0</v>
          </cell>
          <cell r="D103">
            <v>0</v>
          </cell>
          <cell r="G103">
            <v>0</v>
          </cell>
          <cell r="I103" t="str">
            <v>$/lb</v>
          </cell>
        </row>
        <row r="104">
          <cell r="A104" t="str">
            <v>Soybean Meal, Fermented</v>
          </cell>
          <cell r="B104">
            <v>0</v>
          </cell>
          <cell r="D104">
            <v>0</v>
          </cell>
          <cell r="G104">
            <v>0</v>
          </cell>
          <cell r="I104" t="str">
            <v>$/lb</v>
          </cell>
        </row>
        <row r="105">
          <cell r="A105" t="str">
            <v>Soybean Hulls</v>
          </cell>
          <cell r="B105">
            <v>0</v>
          </cell>
          <cell r="D105">
            <v>0</v>
          </cell>
          <cell r="G105">
            <v>0</v>
          </cell>
          <cell r="I105" t="str">
            <v>$/lb</v>
          </cell>
        </row>
        <row r="106">
          <cell r="A106" t="str">
            <v>Soy Protein Concentrate</v>
          </cell>
          <cell r="B106">
            <v>0</v>
          </cell>
          <cell r="D106">
            <v>0</v>
          </cell>
          <cell r="G106">
            <v>0</v>
          </cell>
          <cell r="I106" t="str">
            <v>$/lb</v>
          </cell>
        </row>
        <row r="107">
          <cell r="A107" t="str">
            <v>Soy Protein Isolate</v>
          </cell>
          <cell r="B107">
            <v>0</v>
          </cell>
          <cell r="D107">
            <v>0</v>
          </cell>
          <cell r="G107">
            <v>0</v>
          </cell>
          <cell r="I107" t="str">
            <v>$/lb</v>
          </cell>
        </row>
        <row r="108">
          <cell r="A108" t="str">
            <v>Sugar Beet Pulp</v>
          </cell>
          <cell r="B108">
            <v>0</v>
          </cell>
          <cell r="D108">
            <v>0</v>
          </cell>
          <cell r="G108">
            <v>0</v>
          </cell>
          <cell r="I108" t="str">
            <v>$/lb</v>
          </cell>
        </row>
        <row r="109">
          <cell r="A109" t="str">
            <v>Sunflower, Full Fat</v>
          </cell>
          <cell r="B109">
            <v>0</v>
          </cell>
          <cell r="D109">
            <v>0</v>
          </cell>
          <cell r="G109">
            <v>0</v>
          </cell>
          <cell r="I109" t="str">
            <v>$/lb</v>
          </cell>
        </row>
        <row r="110">
          <cell r="A110" t="str">
            <v>Sunflower Meal, Solvent Extracted</v>
          </cell>
          <cell r="B110">
            <v>0</v>
          </cell>
          <cell r="D110">
            <v>0</v>
          </cell>
          <cell r="G110">
            <v>0</v>
          </cell>
          <cell r="I110" t="str">
            <v>$/lb</v>
          </cell>
        </row>
        <row r="111">
          <cell r="A111" t="str">
            <v>Sunflower Meal, Dehulled, Solvent Extr</v>
          </cell>
          <cell r="B111">
            <v>0</v>
          </cell>
          <cell r="D111">
            <v>0</v>
          </cell>
          <cell r="G111">
            <v>0</v>
          </cell>
          <cell r="I111" t="str">
            <v>$/lb</v>
          </cell>
        </row>
        <row r="112">
          <cell r="A112" t="str">
            <v>Triticale</v>
          </cell>
          <cell r="B112">
            <v>0</v>
          </cell>
          <cell r="D112">
            <v>0</v>
          </cell>
          <cell r="G112">
            <v>0</v>
          </cell>
          <cell r="I112" t="str">
            <v>$/lb</v>
          </cell>
        </row>
        <row r="113">
          <cell r="A113" t="str">
            <v>Wheat, Hard Red</v>
          </cell>
          <cell r="B113">
            <v>0</v>
          </cell>
          <cell r="D113">
            <v>0</v>
          </cell>
          <cell r="G113">
            <v>0</v>
          </cell>
          <cell r="I113" t="str">
            <v>$/lb</v>
          </cell>
        </row>
        <row r="114">
          <cell r="A114" t="str">
            <v>Wheat, Soft Red</v>
          </cell>
          <cell r="B114">
            <v>0</v>
          </cell>
          <cell r="D114">
            <v>0</v>
          </cell>
          <cell r="G114">
            <v>0</v>
          </cell>
          <cell r="I114" t="str">
            <v>$/lb</v>
          </cell>
        </row>
        <row r="115">
          <cell r="A115" t="str">
            <v>Wheat Bran</v>
          </cell>
          <cell r="B115">
            <v>0</v>
          </cell>
          <cell r="D115">
            <v>0</v>
          </cell>
          <cell r="G115">
            <v>0</v>
          </cell>
          <cell r="I115" t="str">
            <v>$/lb</v>
          </cell>
        </row>
        <row r="116">
          <cell r="A116" t="str">
            <v>Wheat Middlings</v>
          </cell>
          <cell r="B116">
            <v>0</v>
          </cell>
          <cell r="D116">
            <v>0</v>
          </cell>
          <cell r="G116">
            <v>0</v>
          </cell>
          <cell r="I116" t="str">
            <v>$/lb</v>
          </cell>
        </row>
        <row r="117">
          <cell r="A117" t="str">
            <v>Wheat Shorts</v>
          </cell>
          <cell r="B117">
            <v>0</v>
          </cell>
          <cell r="D117">
            <v>0</v>
          </cell>
          <cell r="G117">
            <v>0</v>
          </cell>
          <cell r="I117" t="str">
            <v>$/lb</v>
          </cell>
        </row>
        <row r="118">
          <cell r="A118" t="str">
            <v>Wheat DDGS</v>
          </cell>
          <cell r="B118">
            <v>0</v>
          </cell>
          <cell r="D118">
            <v>0</v>
          </cell>
          <cell r="G118">
            <v>0</v>
          </cell>
          <cell r="I118" t="str">
            <v>$/lb</v>
          </cell>
        </row>
        <row r="119">
          <cell r="A119" t="str">
            <v>Yeast, Brewers' Yeast</v>
          </cell>
          <cell r="B119">
            <v>0</v>
          </cell>
          <cell r="D119">
            <v>0</v>
          </cell>
          <cell r="G119">
            <v>0</v>
          </cell>
          <cell r="I119" t="str">
            <v>$/lb</v>
          </cell>
        </row>
        <row r="120">
          <cell r="A120" t="str">
            <v>Yeast, Single Cell Protein</v>
          </cell>
          <cell r="B120">
            <v>0</v>
          </cell>
          <cell r="D120">
            <v>0</v>
          </cell>
          <cell r="G120">
            <v>0</v>
          </cell>
          <cell r="I120" t="str">
            <v>$/lb</v>
          </cell>
        </row>
        <row r="121">
          <cell r="A121" t="str">
            <v>Beef Tallow</v>
          </cell>
          <cell r="B121">
            <v>0</v>
          </cell>
          <cell r="D121">
            <v>0</v>
          </cell>
          <cell r="G121">
            <v>0</v>
          </cell>
          <cell r="I121" t="str">
            <v>$/lb</v>
          </cell>
        </row>
        <row r="122">
          <cell r="A122" t="str">
            <v>Choice White Grease</v>
          </cell>
          <cell r="B122">
            <v>0</v>
          </cell>
          <cell r="D122">
            <v>0</v>
          </cell>
          <cell r="G122">
            <v>0</v>
          </cell>
          <cell r="I122" t="str">
            <v>$/lb</v>
          </cell>
        </row>
        <row r="123">
          <cell r="A123" t="str">
            <v>Poultry Fat</v>
          </cell>
          <cell r="B123">
            <v>0</v>
          </cell>
          <cell r="D123">
            <v>0</v>
          </cell>
          <cell r="G123">
            <v>0</v>
          </cell>
          <cell r="I123" t="str">
            <v>$/lb</v>
          </cell>
        </row>
        <row r="124">
          <cell r="A124" t="str">
            <v>Lard</v>
          </cell>
          <cell r="B124">
            <v>0</v>
          </cell>
          <cell r="D124">
            <v>0</v>
          </cell>
          <cell r="G124">
            <v>0</v>
          </cell>
          <cell r="I124" t="str">
            <v>$/lb</v>
          </cell>
        </row>
        <row r="125">
          <cell r="A125" t="str">
            <v>Restaurant Grease</v>
          </cell>
          <cell r="B125">
            <v>0</v>
          </cell>
          <cell r="D125">
            <v>0</v>
          </cell>
          <cell r="G125">
            <v>0</v>
          </cell>
          <cell r="I125" t="str">
            <v>$/lb</v>
          </cell>
        </row>
        <row r="126">
          <cell r="A126" t="str">
            <v>Canola oil</v>
          </cell>
          <cell r="B126">
            <v>0</v>
          </cell>
          <cell r="D126">
            <v>0</v>
          </cell>
          <cell r="G126">
            <v>0</v>
          </cell>
          <cell r="I126" t="str">
            <v>$/lb</v>
          </cell>
        </row>
        <row r="127">
          <cell r="A127" t="str">
            <v>Coconut oil</v>
          </cell>
          <cell r="B127">
            <v>0</v>
          </cell>
          <cell r="D127">
            <v>0</v>
          </cell>
          <cell r="G127">
            <v>0</v>
          </cell>
          <cell r="I127" t="str">
            <v>$/lb</v>
          </cell>
        </row>
        <row r="128">
          <cell r="A128" t="str">
            <v>Corn oil</v>
          </cell>
          <cell r="B128">
            <v>0</v>
          </cell>
          <cell r="D128">
            <v>0</v>
          </cell>
          <cell r="G128">
            <v>0</v>
          </cell>
          <cell r="I128" t="str">
            <v>$/lb</v>
          </cell>
        </row>
        <row r="129">
          <cell r="A129" t="str">
            <v>Palm Kernel oil</v>
          </cell>
          <cell r="B129">
            <v>0</v>
          </cell>
          <cell r="D129">
            <v>0</v>
          </cell>
          <cell r="G129">
            <v>0</v>
          </cell>
          <cell r="I129" t="str">
            <v>$/lb</v>
          </cell>
        </row>
        <row r="130">
          <cell r="A130" t="str">
            <v>Soybean oil</v>
          </cell>
          <cell r="B130">
            <v>0</v>
          </cell>
          <cell r="D130">
            <v>0</v>
          </cell>
          <cell r="G130">
            <v>0</v>
          </cell>
          <cell r="I130" t="str">
            <v>$/lb</v>
          </cell>
        </row>
        <row r="131">
          <cell r="A131" t="str">
            <v>Soybean Lecithin</v>
          </cell>
          <cell r="B131">
            <v>0</v>
          </cell>
          <cell r="D131">
            <v>0</v>
          </cell>
          <cell r="G131">
            <v>0</v>
          </cell>
          <cell r="I131" t="str">
            <v>$/lb</v>
          </cell>
        </row>
        <row r="132">
          <cell r="A132" t="str">
            <v>Sunflower oil</v>
          </cell>
          <cell r="B132">
            <v>0</v>
          </cell>
          <cell r="D132">
            <v>0</v>
          </cell>
          <cell r="G132">
            <v>0</v>
          </cell>
          <cell r="I132" t="str">
            <v>$/lb</v>
          </cell>
        </row>
        <row r="133">
          <cell r="A133" t="str">
            <v>Fat, A/V blend</v>
          </cell>
          <cell r="B133">
            <v>0</v>
          </cell>
          <cell r="D133">
            <v>0</v>
          </cell>
          <cell r="G133">
            <v>0</v>
          </cell>
          <cell r="I133" t="str">
            <v>$/lb</v>
          </cell>
        </row>
        <row r="134">
          <cell r="A134" t="str">
            <v>Calcium carbonate</v>
          </cell>
          <cell r="B134">
            <v>0</v>
          </cell>
          <cell r="D134">
            <v>0</v>
          </cell>
          <cell r="G134">
            <v>0</v>
          </cell>
          <cell r="I134" t="str">
            <v>$/lb</v>
          </cell>
        </row>
        <row r="135">
          <cell r="A135" t="str">
            <v>Calcium phosphate (tricalcium)</v>
          </cell>
          <cell r="B135">
            <v>0</v>
          </cell>
          <cell r="D135">
            <v>0</v>
          </cell>
          <cell r="G135">
            <v>0</v>
          </cell>
          <cell r="I135" t="str">
            <v>$/lb</v>
          </cell>
        </row>
        <row r="136">
          <cell r="A136" t="str">
            <v>Calcium phosphate (dicalcium)</v>
          </cell>
          <cell r="B136">
            <v>0</v>
          </cell>
          <cell r="D136">
            <v>0</v>
          </cell>
          <cell r="G136">
            <v>0</v>
          </cell>
          <cell r="I136" t="str">
            <v>$/lb</v>
          </cell>
        </row>
        <row r="137">
          <cell r="A137" t="str">
            <v>Calcium phosphate (monocalcium)</v>
          </cell>
          <cell r="B137">
            <v>0.32800000000000001</v>
          </cell>
          <cell r="C137" t="str">
            <v>KSU ration (Apr 2015)</v>
          </cell>
          <cell r="D137">
            <v>0.33128000000000002</v>
          </cell>
          <cell r="E137" t="str">
            <v>Assumes 1% increase</v>
          </cell>
          <cell r="G137">
            <v>0.33456000000000002</v>
          </cell>
          <cell r="H137" t="str">
            <v>Assumes 2% increase</v>
          </cell>
          <cell r="I137" t="str">
            <v>$/lb</v>
          </cell>
        </row>
        <row r="138">
          <cell r="A138" t="str">
            <v>Calcium sulfate, dihydrate</v>
          </cell>
          <cell r="B138">
            <v>0</v>
          </cell>
          <cell r="C138" t="str">
            <v>KSU ration (Apr 2015)</v>
          </cell>
          <cell r="D138">
            <v>0</v>
          </cell>
          <cell r="E138" t="str">
            <v>Assumes 1% increase</v>
          </cell>
          <cell r="G138">
            <v>0</v>
          </cell>
          <cell r="H138" t="str">
            <v>Assumes 2% increase</v>
          </cell>
          <cell r="I138" t="str">
            <v>$/lb</v>
          </cell>
        </row>
        <row r="139">
          <cell r="A139" t="str">
            <v>Limestone, ground</v>
          </cell>
          <cell r="B139">
            <v>1.7600000000000001E-2</v>
          </cell>
          <cell r="C139" t="str">
            <v>KSU ration (Apr 2015)</v>
          </cell>
          <cell r="D139">
            <v>1.7776E-2</v>
          </cell>
          <cell r="E139" t="str">
            <v>Assumes 1% increase</v>
          </cell>
          <cell r="G139">
            <v>1.7952000000000003E-2</v>
          </cell>
          <cell r="H139" t="str">
            <v>Assumes 2% increase</v>
          </cell>
          <cell r="I139" t="str">
            <v>$/lb</v>
          </cell>
        </row>
        <row r="140">
          <cell r="A140" t="str">
            <v>Magnesium phosphate</v>
          </cell>
          <cell r="B140">
            <v>0</v>
          </cell>
          <cell r="C140" t="str">
            <v>KSU ration (Apr 2015)</v>
          </cell>
          <cell r="D140">
            <v>0</v>
          </cell>
          <cell r="E140" t="str">
            <v>Assumes 1% increase</v>
          </cell>
          <cell r="G140">
            <v>0</v>
          </cell>
          <cell r="H140" t="str">
            <v>Assumes 2% increase</v>
          </cell>
          <cell r="I140" t="str">
            <v>$/lb</v>
          </cell>
        </row>
        <row r="141">
          <cell r="A141" t="str">
            <v>Sodium carbonate</v>
          </cell>
          <cell r="B141">
            <v>0</v>
          </cell>
          <cell r="C141" t="str">
            <v>KSU ration (Apr 2015)</v>
          </cell>
          <cell r="D141">
            <v>0</v>
          </cell>
          <cell r="E141" t="str">
            <v>Assumes 1% increase</v>
          </cell>
          <cell r="G141">
            <v>0</v>
          </cell>
          <cell r="H141" t="str">
            <v>Assumes 2% increase</v>
          </cell>
          <cell r="I141" t="str">
            <v>$/lb</v>
          </cell>
        </row>
        <row r="142">
          <cell r="A142" t="str">
            <v>Sodium bicarbonate</v>
          </cell>
          <cell r="B142">
            <v>0</v>
          </cell>
          <cell r="C142" t="str">
            <v>KSU ration (Apr 2015)</v>
          </cell>
          <cell r="D142">
            <v>0</v>
          </cell>
          <cell r="E142" t="str">
            <v>Assumes 1% increase</v>
          </cell>
          <cell r="G142">
            <v>0</v>
          </cell>
          <cell r="H142" t="str">
            <v>Assumes 2% increase</v>
          </cell>
          <cell r="I142" t="str">
            <v>$/lb</v>
          </cell>
        </row>
        <row r="143">
          <cell r="A143" t="str">
            <v>Sodium chloride</v>
          </cell>
          <cell r="B143">
            <v>5.8000000000000003E-2</v>
          </cell>
          <cell r="C143" t="str">
            <v>KSU ration (Apr 2015)</v>
          </cell>
          <cell r="D143">
            <v>5.858E-2</v>
          </cell>
          <cell r="E143" t="str">
            <v>Assumes 1% increase</v>
          </cell>
          <cell r="G143">
            <v>5.9160000000000004E-2</v>
          </cell>
          <cell r="H143" t="str">
            <v>Assumes 2% increase</v>
          </cell>
          <cell r="I143" t="str">
            <v>$/lb</v>
          </cell>
        </row>
        <row r="144">
          <cell r="A144" t="str">
            <v>Sodium phosphate, monobasic</v>
          </cell>
          <cell r="B144">
            <v>0</v>
          </cell>
          <cell r="C144" t="str">
            <v>KSU ration (Apr 2015)</v>
          </cell>
          <cell r="D144">
            <v>0</v>
          </cell>
          <cell r="E144" t="str">
            <v>Assumes 1% increase</v>
          </cell>
          <cell r="G144">
            <v>0</v>
          </cell>
          <cell r="H144" t="str">
            <v>Assumes 2% increase</v>
          </cell>
          <cell r="I144" t="str">
            <v>$/lb</v>
          </cell>
        </row>
        <row r="145">
          <cell r="A145" t="str">
            <v>Sodium sulfate, decahydrate</v>
          </cell>
          <cell r="B145">
            <v>0</v>
          </cell>
          <cell r="C145" t="str">
            <v>KSU ration (Apr 2015)</v>
          </cell>
          <cell r="D145">
            <v>0</v>
          </cell>
          <cell r="E145" t="str">
            <v>Assumes 1% increase</v>
          </cell>
          <cell r="G145">
            <v>0</v>
          </cell>
          <cell r="H145" t="str">
            <v>Assumes 2% increase</v>
          </cell>
          <cell r="I145" t="str">
            <v>$/lb</v>
          </cell>
        </row>
        <row r="146">
          <cell r="A146" t="str">
            <v>L-Lys-HCL</v>
          </cell>
          <cell r="B146">
            <v>0.90900000000000003</v>
          </cell>
          <cell r="C146" t="str">
            <v>KSU ration (Apr 2015)</v>
          </cell>
          <cell r="D146">
            <v>0.91809000000000007</v>
          </cell>
          <cell r="E146" t="str">
            <v>Assumes 1% increase</v>
          </cell>
          <cell r="G146">
            <v>0.92718</v>
          </cell>
          <cell r="H146" t="str">
            <v>Assumes 2% increase</v>
          </cell>
          <cell r="I146" t="str">
            <v>$/lb</v>
          </cell>
        </row>
        <row r="147">
          <cell r="A147" t="str">
            <v>DL-Met</v>
          </cell>
          <cell r="B147">
            <v>4.359</v>
          </cell>
          <cell r="C147" t="str">
            <v>KSU ration (Apr 2015)</v>
          </cell>
          <cell r="D147">
            <v>4.40259</v>
          </cell>
          <cell r="E147" t="str">
            <v>Assumes 1% increase</v>
          </cell>
          <cell r="G147">
            <v>4.44618</v>
          </cell>
          <cell r="H147" t="str">
            <v>Assumes 2% increase</v>
          </cell>
          <cell r="I147" t="str">
            <v>$/lb</v>
          </cell>
        </row>
        <row r="148">
          <cell r="A148" t="str">
            <v>L-Thr</v>
          </cell>
          <cell r="B148">
            <v>3.5102000000000002</v>
          </cell>
          <cell r="C148" t="str">
            <v>KSU ration (Apr 2015)</v>
          </cell>
          <cell r="D148">
            <v>3.5453020000000004</v>
          </cell>
          <cell r="E148" t="str">
            <v>Assumes 1% increase</v>
          </cell>
          <cell r="G148">
            <v>3.5804040000000001</v>
          </cell>
          <cell r="H148" t="str">
            <v>Assumes 2% increase</v>
          </cell>
          <cell r="I148" t="str">
            <v>$/lb</v>
          </cell>
        </row>
        <row r="149">
          <cell r="A149" t="str">
            <v>L-Trp</v>
          </cell>
          <cell r="B149">
            <v>0</v>
          </cell>
          <cell r="C149" t="str">
            <v>KSU ration (Apr 2015)</v>
          </cell>
          <cell r="D149">
            <v>0</v>
          </cell>
          <cell r="E149" t="str">
            <v>Assumes 1% increase</v>
          </cell>
          <cell r="G149">
            <v>0</v>
          </cell>
          <cell r="H149" t="str">
            <v>Assumes 2% increase</v>
          </cell>
          <cell r="I149" t="str">
            <v>$/lb</v>
          </cell>
        </row>
        <row r="150">
          <cell r="A150" t="str">
            <v>L-Val</v>
          </cell>
          <cell r="B150">
            <v>7</v>
          </cell>
          <cell r="C150" t="str">
            <v>KSU ration (Apr 2015)</v>
          </cell>
          <cell r="D150">
            <v>7.07</v>
          </cell>
          <cell r="E150" t="str">
            <v>Assumes 1% increase</v>
          </cell>
          <cell r="G150">
            <v>7.1400000000000006</v>
          </cell>
          <cell r="H150" t="str">
            <v>Assumes 2% increase</v>
          </cell>
          <cell r="I150" t="str">
            <v>$/lb</v>
          </cell>
        </row>
        <row r="151">
          <cell r="A151" t="str">
            <v>L-Ileu</v>
          </cell>
          <cell r="B151">
            <v>7</v>
          </cell>
          <cell r="C151" t="str">
            <v>KSU ration (Apr 2015)</v>
          </cell>
          <cell r="D151">
            <v>7.07</v>
          </cell>
          <cell r="E151" t="str">
            <v>Assumes 1% increase</v>
          </cell>
          <cell r="G151">
            <v>7.1400000000000006</v>
          </cell>
          <cell r="H151" t="str">
            <v>Assumes 2% increase</v>
          </cell>
          <cell r="I151" t="str">
            <v>$/lb</v>
          </cell>
        </row>
        <row r="152">
          <cell r="A152" t="str">
            <v>Methionine hydroxy analog</v>
          </cell>
          <cell r="B152">
            <v>1.2</v>
          </cell>
          <cell r="C152" t="str">
            <v>KSU ration (Apr 2015)</v>
          </cell>
          <cell r="D152">
            <v>1.212</v>
          </cell>
          <cell r="E152" t="str">
            <v>Assumes 1% increase</v>
          </cell>
          <cell r="G152">
            <v>1.224</v>
          </cell>
          <cell r="H152" t="str">
            <v>Assumes 2% increase</v>
          </cell>
          <cell r="I152" t="str">
            <v>$/lb</v>
          </cell>
        </row>
        <row r="153">
          <cell r="A153" t="str">
            <v>Glutamine</v>
          </cell>
          <cell r="B153">
            <v>0</v>
          </cell>
          <cell r="C153" t="str">
            <v>KSU ration (Apr 2015)</v>
          </cell>
          <cell r="D153">
            <v>0</v>
          </cell>
          <cell r="E153" t="str">
            <v>Assumes 1% increase</v>
          </cell>
          <cell r="G153">
            <v>0</v>
          </cell>
          <cell r="H153" t="str">
            <v>Assumes 2% increase</v>
          </cell>
          <cell r="I153" t="str">
            <v>$/lb</v>
          </cell>
        </row>
        <row r="154">
          <cell r="A154" t="str">
            <v>Glutamic acid</v>
          </cell>
          <cell r="B154">
            <v>0</v>
          </cell>
          <cell r="C154" t="str">
            <v>KSU ration (Apr 2015)</v>
          </cell>
          <cell r="D154">
            <v>0</v>
          </cell>
          <cell r="E154" t="str">
            <v>Assumes 1% increase</v>
          </cell>
          <cell r="G154">
            <v>0</v>
          </cell>
          <cell r="H154" t="str">
            <v>Assumes 2% increase</v>
          </cell>
          <cell r="I154" t="str">
            <v>$/lb</v>
          </cell>
        </row>
        <row r="155">
          <cell r="A155" t="str">
            <v>Biolys</v>
          </cell>
          <cell r="B155">
            <v>0.7</v>
          </cell>
          <cell r="C155" t="str">
            <v>KSU ration (Apr 2015)</v>
          </cell>
          <cell r="D155">
            <v>0.70699999999999996</v>
          </cell>
          <cell r="E155" t="str">
            <v>Assumes 1% increase</v>
          </cell>
          <cell r="G155">
            <v>0.71399999999999997</v>
          </cell>
          <cell r="H155" t="str">
            <v>Assumes 2% increase</v>
          </cell>
          <cell r="I155" t="str">
            <v>$/lb</v>
          </cell>
        </row>
        <row r="156">
          <cell r="A156" t="str">
            <v>Liquid lysine 60%</v>
          </cell>
          <cell r="B156">
            <v>0.6</v>
          </cell>
          <cell r="C156" t="str">
            <v>KSU ration (Apr 2015)</v>
          </cell>
          <cell r="D156">
            <v>0.60599999999999998</v>
          </cell>
          <cell r="E156" t="str">
            <v>Assumes 1% increase</v>
          </cell>
          <cell r="G156">
            <v>0.61199999999999999</v>
          </cell>
          <cell r="H156" t="str">
            <v>Assumes 2% increase</v>
          </cell>
          <cell r="I156" t="str">
            <v>$/lb</v>
          </cell>
        </row>
        <row r="157">
          <cell r="A157" t="str">
            <v>MHA dry</v>
          </cell>
          <cell r="B157">
            <v>2.2000000000000002</v>
          </cell>
          <cell r="C157" t="str">
            <v>KSU ration (Apr 2015)</v>
          </cell>
          <cell r="D157">
            <v>2.2220000000000004</v>
          </cell>
          <cell r="E157" t="str">
            <v>Assumes 1% increase</v>
          </cell>
          <cell r="G157">
            <v>2.2440000000000002</v>
          </cell>
          <cell r="H157" t="str">
            <v>Assumes 2% increase</v>
          </cell>
          <cell r="I157" t="str">
            <v>$/lb</v>
          </cell>
        </row>
        <row r="158">
          <cell r="A158" t="str">
            <v>Ractopamine 9 g/lb</v>
          </cell>
          <cell r="B158">
            <v>37</v>
          </cell>
          <cell r="C158" t="str">
            <v>KSU ration (Apr 2015)</v>
          </cell>
          <cell r="D158">
            <v>37.369999999999997</v>
          </cell>
          <cell r="E158" t="str">
            <v>Assumes 1% increase</v>
          </cell>
          <cell r="G158">
            <v>37.74</v>
          </cell>
          <cell r="H158" t="str">
            <v>Assumes 2% increase</v>
          </cell>
          <cell r="I158" t="str">
            <v>$/lb</v>
          </cell>
        </row>
        <row r="159">
          <cell r="A159" t="str">
            <v>Phase 2 supplement (PEP2)</v>
          </cell>
          <cell r="B159">
            <v>0.45</v>
          </cell>
          <cell r="C159" t="str">
            <v>KSU ration (Apr 2015)</v>
          </cell>
          <cell r="D159">
            <v>0.45450000000000002</v>
          </cell>
          <cell r="E159" t="str">
            <v>Assumes 1% increase</v>
          </cell>
          <cell r="G159">
            <v>0.45900000000000002</v>
          </cell>
          <cell r="H159" t="str">
            <v>Assumes 2% increase</v>
          </cell>
          <cell r="I159" t="str">
            <v>$/lb</v>
          </cell>
        </row>
        <row r="160">
          <cell r="A160" t="str">
            <v>2007 Starter base mix</v>
          </cell>
          <cell r="B160">
            <v>0.36</v>
          </cell>
          <cell r="C160" t="str">
            <v>KSU ration (Apr 2015)</v>
          </cell>
          <cell r="D160">
            <v>0.36359999999999998</v>
          </cell>
          <cell r="E160" t="str">
            <v>Assumes 1% increase</v>
          </cell>
          <cell r="G160">
            <v>0.36719999999999997</v>
          </cell>
          <cell r="H160" t="str">
            <v>Assumes 2% increase</v>
          </cell>
          <cell r="I160" t="str">
            <v>$/lb</v>
          </cell>
        </row>
        <row r="161">
          <cell r="A161" t="str">
            <v>2007 Grow-finish base mix</v>
          </cell>
          <cell r="B161">
            <v>0.22</v>
          </cell>
          <cell r="C161" t="str">
            <v>KSU ration (Apr 2015)</v>
          </cell>
          <cell r="D161">
            <v>0.22220000000000001</v>
          </cell>
          <cell r="E161" t="str">
            <v>Assumes 1% increase</v>
          </cell>
          <cell r="G161">
            <v>0.22440000000000002</v>
          </cell>
          <cell r="H161" t="str">
            <v>Assumes 2% increase</v>
          </cell>
          <cell r="I161" t="str">
            <v>$/lb</v>
          </cell>
        </row>
        <row r="162">
          <cell r="A162" t="str">
            <v>Developer base mix</v>
          </cell>
          <cell r="B162">
            <v>0.2</v>
          </cell>
          <cell r="C162" t="str">
            <v>KSU ration (Apr 2015)</v>
          </cell>
          <cell r="D162">
            <v>0.20200000000000001</v>
          </cell>
          <cell r="E162" t="str">
            <v>Assumes 1% increase</v>
          </cell>
          <cell r="G162">
            <v>0.20400000000000001</v>
          </cell>
          <cell r="H162" t="str">
            <v>Assumes 2% increase</v>
          </cell>
          <cell r="I162" t="str">
            <v>$/lb</v>
          </cell>
        </row>
        <row r="163">
          <cell r="A163" t="str">
            <v>2007 Sow base mix</v>
          </cell>
          <cell r="B163">
            <v>0.22</v>
          </cell>
          <cell r="C163" t="str">
            <v>KSU ration (Apr 2015)</v>
          </cell>
          <cell r="D163">
            <v>0.22220000000000001</v>
          </cell>
          <cell r="E163" t="str">
            <v>Assumes 1% increase</v>
          </cell>
          <cell r="G163">
            <v>0.22440000000000002</v>
          </cell>
          <cell r="H163" t="str">
            <v>Assumes 2% increase</v>
          </cell>
          <cell r="I163" t="str">
            <v>$/lb</v>
          </cell>
        </row>
        <row r="164">
          <cell r="A164" t="str">
            <v>Vitamin premix with phytase</v>
          </cell>
          <cell r="B164">
            <v>0.67700000000000005</v>
          </cell>
          <cell r="C164" t="str">
            <v>KSU ration (Apr 2015)</v>
          </cell>
          <cell r="D164">
            <v>0.6837700000000001</v>
          </cell>
          <cell r="E164" t="str">
            <v>Assumes 1% increase</v>
          </cell>
          <cell r="G164">
            <v>0.69054000000000004</v>
          </cell>
          <cell r="H164" t="str">
            <v>Assumes 2% increase</v>
          </cell>
          <cell r="I164" t="str">
            <v>$/lb</v>
          </cell>
        </row>
        <row r="165">
          <cell r="A165" t="str">
            <v>Trace mineral premix</v>
          </cell>
          <cell r="B165">
            <v>0.41</v>
          </cell>
          <cell r="C165" t="str">
            <v>KSU ration (Apr 2015)</v>
          </cell>
          <cell r="D165">
            <v>0.41409999999999997</v>
          </cell>
          <cell r="E165" t="str">
            <v>Assumes 1% increase</v>
          </cell>
          <cell r="G165">
            <v>0.41819999999999996</v>
          </cell>
          <cell r="H165" t="str">
            <v>Assumes 2% increase</v>
          </cell>
          <cell r="I165" t="str">
            <v>$/lb</v>
          </cell>
        </row>
        <row r="166">
          <cell r="A166" t="str">
            <v>Sow add pack</v>
          </cell>
          <cell r="B166">
            <v>1.7</v>
          </cell>
          <cell r="C166" t="str">
            <v>KSU ration (Apr 2015)</v>
          </cell>
          <cell r="D166">
            <v>1.7169999999999999</v>
          </cell>
          <cell r="E166" t="str">
            <v>Assumes 1% increase</v>
          </cell>
          <cell r="G166">
            <v>1.734</v>
          </cell>
          <cell r="H166" t="str">
            <v>Assumes 2% increase</v>
          </cell>
          <cell r="I166" t="str">
            <v>$/lb</v>
          </cell>
        </row>
        <row r="167">
          <cell r="A167" t="str">
            <v>Vitamin premix without phytase</v>
          </cell>
          <cell r="B167">
            <v>0.9</v>
          </cell>
          <cell r="C167" t="str">
            <v>KSU ration (Apr 2015)</v>
          </cell>
          <cell r="D167">
            <v>0.90900000000000003</v>
          </cell>
          <cell r="E167" t="str">
            <v>Assumes 1% increase</v>
          </cell>
          <cell r="G167">
            <v>0.91800000000000004</v>
          </cell>
          <cell r="H167" t="str">
            <v>Assumes 2% increase</v>
          </cell>
          <cell r="I167" t="str">
            <v>$/lb</v>
          </cell>
        </row>
        <row r="168">
          <cell r="A168" t="str">
            <v>GF DDGS Base Mix</v>
          </cell>
          <cell r="B168">
            <v>0.25</v>
          </cell>
          <cell r="C168" t="str">
            <v>KSU ration (Apr 2015)</v>
          </cell>
          <cell r="D168">
            <v>0.2525</v>
          </cell>
          <cell r="E168" t="str">
            <v>Assumes 1% increase</v>
          </cell>
          <cell r="G168">
            <v>0.255</v>
          </cell>
          <cell r="H168" t="str">
            <v>Assumes 2% increase</v>
          </cell>
          <cell r="I168" t="str">
            <v>$/lb</v>
          </cell>
        </row>
        <row r="169">
          <cell r="A169" t="str">
            <v>GF synthetics Base Mix</v>
          </cell>
          <cell r="B169">
            <v>0.3</v>
          </cell>
          <cell r="C169" t="str">
            <v>KSU ration (Apr 2015)</v>
          </cell>
          <cell r="D169">
            <v>0.30299999999999999</v>
          </cell>
          <cell r="E169" t="str">
            <v>Assumes 1% increase</v>
          </cell>
          <cell r="G169">
            <v>0.30599999999999999</v>
          </cell>
          <cell r="H169" t="str">
            <v>Assumes 2% increase</v>
          </cell>
          <cell r="I169" t="str">
            <v>$/lb</v>
          </cell>
        </row>
        <row r="170">
          <cell r="A170" t="str">
            <v>Choline chloride 60%</v>
          </cell>
          <cell r="B170">
            <v>0.6</v>
          </cell>
          <cell r="C170" t="str">
            <v>KSU ration (Apr 2015)</v>
          </cell>
          <cell r="D170">
            <v>0.60599999999999998</v>
          </cell>
          <cell r="E170" t="str">
            <v>Assumes 1% increase</v>
          </cell>
          <cell r="G170">
            <v>0.61199999999999999</v>
          </cell>
          <cell r="H170" t="str">
            <v>Assumes 2% increase</v>
          </cell>
          <cell r="I170" t="str">
            <v>$/lb</v>
          </cell>
        </row>
        <row r="171">
          <cell r="A171" t="str">
            <v>Natuphos 600</v>
          </cell>
          <cell r="B171">
            <v>0</v>
          </cell>
          <cell r="C171" t="str">
            <v>KSU ration (Apr 2015)</v>
          </cell>
          <cell r="D171">
            <v>0</v>
          </cell>
          <cell r="E171" t="str">
            <v>Assumes 1% increase</v>
          </cell>
          <cell r="G171">
            <v>0</v>
          </cell>
          <cell r="H171" t="str">
            <v>Assumes 2% increase</v>
          </cell>
          <cell r="I171" t="str">
            <v>$/lb</v>
          </cell>
        </row>
        <row r="172">
          <cell r="A172" t="str">
            <v>Natuphos 1200</v>
          </cell>
          <cell r="B172">
            <v>0</v>
          </cell>
          <cell r="C172" t="str">
            <v>KSU ration (Apr 2015)</v>
          </cell>
          <cell r="D172">
            <v>0</v>
          </cell>
          <cell r="E172" t="str">
            <v>Assumes 1% increase</v>
          </cell>
          <cell r="G172">
            <v>0</v>
          </cell>
          <cell r="H172" t="str">
            <v>Assumes 2% increase</v>
          </cell>
          <cell r="I172" t="str">
            <v>$/lb</v>
          </cell>
        </row>
        <row r="173">
          <cell r="A173" t="str">
            <v>Optiphos 2000</v>
          </cell>
          <cell r="B173">
            <v>0</v>
          </cell>
          <cell r="C173" t="str">
            <v>KSU ration (Apr 2015)</v>
          </cell>
          <cell r="D173">
            <v>0</v>
          </cell>
          <cell r="E173" t="str">
            <v>Assumes 1% increase</v>
          </cell>
          <cell r="G173">
            <v>0</v>
          </cell>
          <cell r="H173" t="str">
            <v>Assumes 2% increase</v>
          </cell>
          <cell r="I173" t="str">
            <v>$/lb</v>
          </cell>
        </row>
        <row r="174">
          <cell r="A174" t="str">
            <v>Phyzyme 1200</v>
          </cell>
          <cell r="B174">
            <v>0</v>
          </cell>
          <cell r="C174" t="str">
            <v>KSU ration (Apr 2015)</v>
          </cell>
          <cell r="D174">
            <v>0</v>
          </cell>
          <cell r="E174" t="str">
            <v>Assumes 1% increase</v>
          </cell>
          <cell r="G174">
            <v>0</v>
          </cell>
          <cell r="H174" t="str">
            <v>Assumes 2% increase</v>
          </cell>
          <cell r="I174" t="str">
            <v>$/lb</v>
          </cell>
        </row>
        <row r="175">
          <cell r="A175" t="str">
            <v>Phyzyme 5000</v>
          </cell>
          <cell r="B175">
            <v>0</v>
          </cell>
          <cell r="C175" t="str">
            <v>KSU ration (Apr 2015)</v>
          </cell>
          <cell r="D175">
            <v>0</v>
          </cell>
          <cell r="E175" t="str">
            <v>Assumes 1% increase</v>
          </cell>
          <cell r="G175">
            <v>0</v>
          </cell>
          <cell r="H175" t="str">
            <v>Assumes 2% increase</v>
          </cell>
          <cell r="I175" t="str">
            <v>$/lb</v>
          </cell>
        </row>
        <row r="176">
          <cell r="A176" t="str">
            <v>Ronozyme CT (10,000)</v>
          </cell>
          <cell r="B176">
            <v>0</v>
          </cell>
          <cell r="C176" t="str">
            <v>KSU ration (Apr 2015)</v>
          </cell>
          <cell r="D176">
            <v>0</v>
          </cell>
          <cell r="E176" t="str">
            <v>Assumes 1% increase</v>
          </cell>
          <cell r="G176">
            <v>0</v>
          </cell>
          <cell r="H176" t="str">
            <v>Assumes 2% increase</v>
          </cell>
          <cell r="I176" t="str">
            <v>$/lb</v>
          </cell>
        </row>
        <row r="177">
          <cell r="A177" t="str">
            <v>Ronozyme M (50,000)</v>
          </cell>
          <cell r="B177">
            <v>0</v>
          </cell>
          <cell r="C177" t="str">
            <v>KSU ration (Apr 2015)</v>
          </cell>
          <cell r="D177">
            <v>0</v>
          </cell>
          <cell r="E177" t="str">
            <v>Assumes 1% increase</v>
          </cell>
          <cell r="G177">
            <v>0</v>
          </cell>
          <cell r="H177" t="str">
            <v>Assumes 2% increase</v>
          </cell>
          <cell r="I177" t="str">
            <v>$/lb</v>
          </cell>
        </row>
        <row r="178">
          <cell r="A178" t="str">
            <v>Ronozyme PMX PLT (4625 FYT/g)</v>
          </cell>
          <cell r="B178">
            <v>0.83320000000000005</v>
          </cell>
          <cell r="C178" t="str">
            <v>KSU ration (Apr 2015)</v>
          </cell>
          <cell r="D178">
            <v>0.84153200000000006</v>
          </cell>
          <cell r="E178" t="str">
            <v>Assumes 1% increase</v>
          </cell>
          <cell r="G178">
            <v>0.84986400000000006</v>
          </cell>
          <cell r="H178" t="str">
            <v>Assumes 2% increase</v>
          </cell>
          <cell r="I178" t="str">
            <v>$/lb</v>
          </cell>
        </row>
        <row r="179">
          <cell r="A179" t="str">
            <v>Zinc oxide</v>
          </cell>
          <cell r="B179">
            <v>1.1000000000000001</v>
          </cell>
          <cell r="C179" t="str">
            <v>KSU ration (Apr 2015)</v>
          </cell>
          <cell r="D179">
            <v>1.1110000000000002</v>
          </cell>
          <cell r="E179" t="str">
            <v>Assumes 1% increase</v>
          </cell>
          <cell r="G179">
            <v>1.1220000000000001</v>
          </cell>
          <cell r="H179" t="str">
            <v>Assumes 2% increase</v>
          </cell>
          <cell r="I179" t="str">
            <v>$/lb</v>
          </cell>
        </row>
        <row r="180">
          <cell r="A180" t="str">
            <v>Copper sulfate</v>
          </cell>
          <cell r="B180">
            <v>1.1000000000000001</v>
          </cell>
          <cell r="C180" t="str">
            <v>KSU ration (Apr 2015)</v>
          </cell>
          <cell r="D180">
            <v>1.1110000000000002</v>
          </cell>
          <cell r="E180" t="str">
            <v>Assumes 1% increase</v>
          </cell>
          <cell r="G180">
            <v>1.1220000000000001</v>
          </cell>
          <cell r="H180" t="str">
            <v>Assumes 2% increase</v>
          </cell>
          <cell r="I180" t="str">
            <v>$/lb</v>
          </cell>
        </row>
        <row r="181">
          <cell r="A181" t="str">
            <v>Potassium chloride</v>
          </cell>
          <cell r="B181">
            <v>0.17499999999999999</v>
          </cell>
          <cell r="C181" t="str">
            <v>KSU ration (Apr 2015)</v>
          </cell>
          <cell r="D181">
            <v>0.17674999999999999</v>
          </cell>
          <cell r="E181" t="str">
            <v>Assumes 1% increase</v>
          </cell>
          <cell r="G181">
            <v>0.17849999999999999</v>
          </cell>
          <cell r="H181" t="str">
            <v>Assumes 2% increase</v>
          </cell>
          <cell r="I181" t="str">
            <v>$/lb</v>
          </cell>
        </row>
        <row r="182">
          <cell r="A182" t="str">
            <v>Calcium chloride</v>
          </cell>
          <cell r="B182">
            <v>0.2</v>
          </cell>
          <cell r="C182" t="str">
            <v>KSU ration (Apr 2015)</v>
          </cell>
          <cell r="D182">
            <v>0.20200000000000001</v>
          </cell>
          <cell r="E182" t="str">
            <v>Assumes 1% increase</v>
          </cell>
          <cell r="G182">
            <v>0.20400000000000001</v>
          </cell>
          <cell r="H182" t="str">
            <v>Assumes 2% increase</v>
          </cell>
          <cell r="I182" t="str">
            <v>$/lb</v>
          </cell>
        </row>
        <row r="183">
          <cell r="A183" t="str">
            <v>Acidifier</v>
          </cell>
          <cell r="B183">
            <v>1</v>
          </cell>
          <cell r="C183" t="str">
            <v>KSU ration (Apr 2015)</v>
          </cell>
          <cell r="D183">
            <v>1.01</v>
          </cell>
          <cell r="E183" t="str">
            <v>Assumes 1% increase</v>
          </cell>
          <cell r="G183">
            <v>1.02</v>
          </cell>
          <cell r="H183" t="str">
            <v>Assumes 2% increase</v>
          </cell>
          <cell r="I183" t="str">
            <v>$/lb</v>
          </cell>
        </row>
        <row r="184">
          <cell r="A184" t="str">
            <v>Vitamin E, 20,000 IU</v>
          </cell>
          <cell r="B184">
            <v>0.4</v>
          </cell>
          <cell r="C184" t="str">
            <v>KSU ration (Apr 2015)</v>
          </cell>
          <cell r="D184">
            <v>0.40400000000000003</v>
          </cell>
          <cell r="E184" t="str">
            <v>Assumes 1% increase</v>
          </cell>
          <cell r="G184">
            <v>0.40800000000000003</v>
          </cell>
          <cell r="H184" t="str">
            <v>Assumes 2% increase</v>
          </cell>
          <cell r="I184" t="str">
            <v>$/lb</v>
          </cell>
        </row>
        <row r="185">
          <cell r="A185" t="str">
            <v>Phase 2 supplement D</v>
          </cell>
          <cell r="B185">
            <v>0.4</v>
          </cell>
          <cell r="C185" t="str">
            <v>KSU ration (Apr 2015)</v>
          </cell>
          <cell r="D185">
            <v>0.40400000000000003</v>
          </cell>
          <cell r="E185" t="str">
            <v>Assumes 1% increase</v>
          </cell>
          <cell r="G185">
            <v>0.40800000000000003</v>
          </cell>
          <cell r="H185" t="str">
            <v>Assumes 2% increase</v>
          </cell>
          <cell r="I185" t="str">
            <v>$/lb</v>
          </cell>
        </row>
        <row r="186">
          <cell r="A186" t="str">
            <v>DPS 50</v>
          </cell>
          <cell r="B186">
            <v>0.5</v>
          </cell>
          <cell r="C186" t="str">
            <v>KSU ration (Apr 2015)</v>
          </cell>
          <cell r="D186">
            <v>0.505</v>
          </cell>
          <cell r="E186" t="str">
            <v>Assumes 1% increase</v>
          </cell>
          <cell r="G186">
            <v>0.51</v>
          </cell>
          <cell r="H186" t="str">
            <v>Assumes 2% increase</v>
          </cell>
          <cell r="I186" t="str">
            <v>$/lb</v>
          </cell>
        </row>
        <row r="187">
          <cell r="A187" t="str">
            <v>PEP2+</v>
          </cell>
          <cell r="B187">
            <v>0.6</v>
          </cell>
          <cell r="C187" t="str">
            <v>KSU ration (Apr 2015)</v>
          </cell>
          <cell r="D187">
            <v>0.60599999999999998</v>
          </cell>
          <cell r="E187" t="str">
            <v>Assumes 1% increase</v>
          </cell>
          <cell r="G187">
            <v>0.61199999999999999</v>
          </cell>
          <cell r="H187" t="str">
            <v>Assumes 2% increase</v>
          </cell>
          <cell r="I187" t="str">
            <v>$/lb</v>
          </cell>
        </row>
        <row r="188">
          <cell r="A188" t="str">
            <v>PEP NS</v>
          </cell>
          <cell r="B188">
            <v>0.5</v>
          </cell>
          <cell r="C188" t="str">
            <v>KSU ration (Apr 2015)</v>
          </cell>
          <cell r="D188">
            <v>0.505</v>
          </cell>
          <cell r="E188" t="str">
            <v>Assumes 1% increase</v>
          </cell>
          <cell r="G188">
            <v>0.51</v>
          </cell>
          <cell r="H188" t="str">
            <v>Assumes 2% increase</v>
          </cell>
          <cell r="I188" t="str">
            <v>$/lb</v>
          </cell>
        </row>
        <row r="189">
          <cell r="A189" t="str">
            <v>Natural vitamin E 20,000 IU/lb</v>
          </cell>
          <cell r="B189">
            <v>9.4375</v>
          </cell>
          <cell r="C189" t="str">
            <v>KSU ration (Apr 2015)</v>
          </cell>
          <cell r="D189">
            <v>9.5318749999999994</v>
          </cell>
          <cell r="E189" t="str">
            <v>Assumes 1% increase</v>
          </cell>
          <cell r="G189">
            <v>9.6262500000000006</v>
          </cell>
          <cell r="H189" t="str">
            <v>Assumes 2% increase</v>
          </cell>
          <cell r="I189" t="str">
            <v>$/lb</v>
          </cell>
        </row>
        <row r="190">
          <cell r="A190" t="str">
            <v>Other ingredient</v>
          </cell>
          <cell r="B190">
            <v>0</v>
          </cell>
          <cell r="D190">
            <v>0</v>
          </cell>
          <cell r="G190">
            <v>0</v>
          </cell>
          <cell r="I190" t="str">
            <v>$/lb</v>
          </cell>
        </row>
        <row r="191">
          <cell r="A191" t="str">
            <v>Corn DDGS, 10.5% Oil</v>
          </cell>
          <cell r="B191">
            <v>0.125</v>
          </cell>
          <cell r="D191">
            <v>0.12625</v>
          </cell>
          <cell r="G191">
            <v>0.1275</v>
          </cell>
          <cell r="I191" t="str">
            <v>$/lb</v>
          </cell>
        </row>
        <row r="192">
          <cell r="A192" t="str">
            <v>Corn DDGS, 7.5% Oil</v>
          </cell>
          <cell r="B192">
            <v>8.3750000000000005E-2</v>
          </cell>
          <cell r="C192" t="str">
            <v>USDA St. Joseph, MO NW_GR112 Report (http://www.ams.usda.gov/mnreports/nw_gr112.txt)</v>
          </cell>
          <cell r="D192">
            <v>8.458750000000001E-2</v>
          </cell>
          <cell r="E192">
            <v>0</v>
          </cell>
          <cell r="F192">
            <v>0</v>
          </cell>
          <cell r="G192">
            <v>8.5425000000000001E-2</v>
          </cell>
          <cell r="H192" t="str">
            <v>Adjust off of Corn Price</v>
          </cell>
          <cell r="I192" t="str">
            <v>$/lb</v>
          </cell>
        </row>
        <row r="193">
          <cell r="A193" t="str">
            <v>Corn DDGS, 4.5% Oil</v>
          </cell>
          <cell r="B193">
            <v>0.125</v>
          </cell>
          <cell r="D193">
            <v>0.12625</v>
          </cell>
          <cell r="G193">
            <v>0.1275</v>
          </cell>
          <cell r="I193" t="str">
            <v>$/lb</v>
          </cell>
        </row>
        <row r="194">
          <cell r="A194" t="str">
            <v>Denegard</v>
          </cell>
          <cell r="B194">
            <v>4.7286000000000001</v>
          </cell>
          <cell r="C194" t="str">
            <v>KSU ration (Apr 2015)</v>
          </cell>
          <cell r="D194">
            <v>4.7758859999999999</v>
          </cell>
          <cell r="E194" t="str">
            <v>Assumes 1% increase</v>
          </cell>
          <cell r="G194">
            <v>4.8231720000000005</v>
          </cell>
          <cell r="H194" t="str">
            <v>Assumes 2% increase</v>
          </cell>
          <cell r="I194" t="str">
            <v>$/lb</v>
          </cell>
        </row>
        <row r="195">
          <cell r="A195" t="str">
            <v>CTC 50</v>
          </cell>
          <cell r="B195">
            <v>1.44</v>
          </cell>
          <cell r="C195" t="str">
            <v>KSU ration (Apr 2015)</v>
          </cell>
          <cell r="D195">
            <v>1.4543999999999999</v>
          </cell>
          <cell r="E195" t="str">
            <v>Assumes 1% increase</v>
          </cell>
          <cell r="G195">
            <v>1.4687999999999999</v>
          </cell>
          <cell r="H195" t="str">
            <v>Assumes 2% increase</v>
          </cell>
          <cell r="I195" t="str">
            <v>$/lb</v>
          </cell>
        </row>
        <row r="196">
          <cell r="A196" t="str">
            <v>Bentonite</v>
          </cell>
          <cell r="B196">
            <v>0.15</v>
          </cell>
          <cell r="C196" t="str">
            <v>KSU ration (Apr 2015)</v>
          </cell>
          <cell r="D196">
            <v>0.1515</v>
          </cell>
          <cell r="E196" t="str">
            <v>Assumes 1% increase</v>
          </cell>
          <cell r="G196">
            <v>0.153</v>
          </cell>
          <cell r="H196" t="str">
            <v>Assumes 2% increase</v>
          </cell>
          <cell r="I196" t="str">
            <v>$/lb</v>
          </cell>
        </row>
        <row r="197">
          <cell r="A197" t="str">
            <v>Phase 2 supplement (Feb, 2014)</v>
          </cell>
          <cell r="B197">
            <v>0.73619999999999997</v>
          </cell>
          <cell r="C197" t="str">
            <v>KSU ration (Apr 2015)</v>
          </cell>
          <cell r="D197">
            <v>0.74356199999999995</v>
          </cell>
          <cell r="E197" t="str">
            <v>Assumes 1% increase</v>
          </cell>
          <cell r="G197">
            <v>0.75092399999999992</v>
          </cell>
          <cell r="H197" t="str">
            <v>Assumes 2% increase</v>
          </cell>
          <cell r="I197" t="str">
            <v>$/lb</v>
          </cell>
        </row>
        <row r="198">
          <cell r="A198" t="str">
            <v>Other ingredient</v>
          </cell>
          <cell r="B198">
            <v>0</v>
          </cell>
          <cell r="C198" t="str">
            <v>KSU ration (Apr 2015)</v>
          </cell>
          <cell r="D198">
            <v>0</v>
          </cell>
          <cell r="E198" t="str">
            <v>Assumes 1% increase</v>
          </cell>
          <cell r="G198">
            <v>0</v>
          </cell>
          <cell r="H198" t="str">
            <v>Assumes 2% increase</v>
          </cell>
          <cell r="I198" t="str">
            <v>$/lb</v>
          </cell>
        </row>
        <row r="199">
          <cell r="A199" t="str">
            <v>Other ingredient</v>
          </cell>
          <cell r="B199">
            <v>0</v>
          </cell>
          <cell r="C199" t="str">
            <v>KSU ration (Apr 2015)</v>
          </cell>
          <cell r="D199">
            <v>0</v>
          </cell>
          <cell r="E199" t="str">
            <v>Assumes 1% increase</v>
          </cell>
          <cell r="G199">
            <v>0</v>
          </cell>
          <cell r="H199" t="str">
            <v>Assumes 2% increase</v>
          </cell>
          <cell r="I199" t="str">
            <v>$/lb</v>
          </cell>
        </row>
        <row r="200">
          <cell r="A200" t="str">
            <v>Other ingredient</v>
          </cell>
          <cell r="B200">
            <v>0</v>
          </cell>
          <cell r="C200" t="str">
            <v>KSU ration (Apr 2015)</v>
          </cell>
          <cell r="D200">
            <v>0</v>
          </cell>
          <cell r="E200" t="str">
            <v>Assumes 1% increase</v>
          </cell>
          <cell r="G200">
            <v>0</v>
          </cell>
          <cell r="H200" t="str">
            <v>Assumes 2% increase</v>
          </cell>
          <cell r="I200" t="str">
            <v>$/lb</v>
          </cell>
        </row>
        <row r="201">
          <cell r="A201" t="str">
            <v>Other ingredient</v>
          </cell>
          <cell r="B201">
            <v>0</v>
          </cell>
          <cell r="C201" t="str">
            <v>KSU ration (Apr 2015)</v>
          </cell>
          <cell r="D201">
            <v>0</v>
          </cell>
          <cell r="E201" t="str">
            <v>Assumes 1% increase</v>
          </cell>
          <cell r="G201">
            <v>0</v>
          </cell>
          <cell r="H201" t="str">
            <v>Assumes 2% increase</v>
          </cell>
          <cell r="I201" t="str">
            <v>$/lb</v>
          </cell>
        </row>
        <row r="202">
          <cell r="A202" t="str">
            <v>Other ingredient</v>
          </cell>
          <cell r="B202">
            <v>0</v>
          </cell>
          <cell r="C202" t="str">
            <v>KSU ration (Apr 2015)</v>
          </cell>
          <cell r="D202">
            <v>0</v>
          </cell>
          <cell r="E202" t="str">
            <v>Assumes 1% increase</v>
          </cell>
          <cell r="G202">
            <v>0</v>
          </cell>
          <cell r="H202" t="str">
            <v>Assumes 2% increase</v>
          </cell>
          <cell r="I202" t="str">
            <v>$/lb</v>
          </cell>
        </row>
        <row r="203">
          <cell r="A203" t="str">
            <v>Other ingredient</v>
          </cell>
          <cell r="B203">
            <v>0</v>
          </cell>
          <cell r="C203" t="str">
            <v>KSU ration (Apr 2015)</v>
          </cell>
          <cell r="D203">
            <v>0</v>
          </cell>
          <cell r="E203" t="str">
            <v>Assumes 1% increase</v>
          </cell>
          <cell r="G203">
            <v>0</v>
          </cell>
          <cell r="H203" t="str">
            <v>Assumes 2% increase</v>
          </cell>
          <cell r="I203" t="str">
            <v>$/lb</v>
          </cell>
        </row>
        <row r="204">
          <cell r="A204" t="str">
            <v>Other ingredient</v>
          </cell>
          <cell r="B204">
            <v>0</v>
          </cell>
          <cell r="C204" t="str">
            <v>KSU ration (Apr 2015)</v>
          </cell>
          <cell r="D204">
            <v>0</v>
          </cell>
          <cell r="E204" t="str">
            <v>Assumes 1% increase</v>
          </cell>
          <cell r="G204">
            <v>0</v>
          </cell>
          <cell r="H204" t="str">
            <v>Assumes 2% increase</v>
          </cell>
          <cell r="I204" t="str">
            <v>$/lb</v>
          </cell>
        </row>
        <row r="205">
          <cell r="A205" t="str">
            <v>Other ingredient</v>
          </cell>
          <cell r="B205">
            <v>0</v>
          </cell>
          <cell r="C205" t="str">
            <v>KSU ration (Apr 2015)</v>
          </cell>
          <cell r="D205">
            <v>0</v>
          </cell>
          <cell r="E205" t="str">
            <v>Assumes 1% increase</v>
          </cell>
          <cell r="G205">
            <v>0</v>
          </cell>
          <cell r="H205" t="str">
            <v>Assumes 2% increase</v>
          </cell>
          <cell r="I205" t="str">
            <v>$/lb</v>
          </cell>
        </row>
        <row r="206">
          <cell r="A206" t="str">
            <v>Other ingredient</v>
          </cell>
          <cell r="B206">
            <v>0</v>
          </cell>
          <cell r="C206" t="str">
            <v>KSU ration (Apr 2015)</v>
          </cell>
          <cell r="D206">
            <v>0</v>
          </cell>
          <cell r="E206" t="str">
            <v>Assumes 1% increase</v>
          </cell>
          <cell r="G206">
            <v>0</v>
          </cell>
          <cell r="H206" t="str">
            <v>Assumes 2% increase</v>
          </cell>
          <cell r="I206" t="str">
            <v>$/lb</v>
          </cell>
        </row>
        <row r="207">
          <cell r="A207" t="str">
            <v>Other ingredient</v>
          </cell>
          <cell r="B207">
            <v>0</v>
          </cell>
          <cell r="C207" t="str">
            <v>KSU ration (Apr 2015)</v>
          </cell>
          <cell r="D207">
            <v>0</v>
          </cell>
          <cell r="E207" t="str">
            <v>Assumes 1% increase</v>
          </cell>
          <cell r="G207">
            <v>0</v>
          </cell>
          <cell r="H207" t="str">
            <v>Assumes 2% increase</v>
          </cell>
          <cell r="I207" t="str">
            <v>$/lb</v>
          </cell>
        </row>
        <row r="208">
          <cell r="A208" t="str">
            <v>Other ingredient</v>
          </cell>
          <cell r="B208">
            <v>0</v>
          </cell>
          <cell r="C208" t="str">
            <v>KSU ration (Apr 2015)</v>
          </cell>
          <cell r="D208">
            <v>0</v>
          </cell>
          <cell r="E208" t="str">
            <v>Assumes 1% increase</v>
          </cell>
          <cell r="G208">
            <v>0</v>
          </cell>
          <cell r="H208" t="str">
            <v>Assumes 2% increase</v>
          </cell>
          <cell r="I208" t="str">
            <v>$/lb</v>
          </cell>
        </row>
        <row r="209">
          <cell r="A209" t="str">
            <v>Other ingredient</v>
          </cell>
          <cell r="B209">
            <v>0</v>
          </cell>
          <cell r="C209" t="str">
            <v>KSU ration (Apr 2015)</v>
          </cell>
          <cell r="D209">
            <v>0</v>
          </cell>
          <cell r="E209" t="str">
            <v>Assumes 1% increase</v>
          </cell>
          <cell r="G209">
            <v>0</v>
          </cell>
          <cell r="H209" t="str">
            <v>Assumes 2% increase</v>
          </cell>
          <cell r="I209" t="str">
            <v>$/lb</v>
          </cell>
        </row>
        <row r="210">
          <cell r="A210">
            <v>0</v>
          </cell>
          <cell r="B210">
            <v>0</v>
          </cell>
          <cell r="C210" t="str">
            <v>KSU ration (Apr 2015)</v>
          </cell>
          <cell r="D210">
            <v>0</v>
          </cell>
          <cell r="E210" t="str">
            <v>Assumes 1% increase</v>
          </cell>
          <cell r="G210">
            <v>0</v>
          </cell>
          <cell r="H210" t="str">
            <v>Assumes 2% increase</v>
          </cell>
          <cell r="I210" t="str">
            <v>$/lb</v>
          </cell>
        </row>
        <row r="211">
          <cell r="A211" t="str">
            <v>Complete nursery pellet</v>
          </cell>
          <cell r="B211">
            <v>0.35</v>
          </cell>
          <cell r="C211" t="str">
            <v>KSU ration (Apr 2015)</v>
          </cell>
          <cell r="D211">
            <v>0.35349999999999998</v>
          </cell>
          <cell r="E211" t="str">
            <v>Assumes 1% increase</v>
          </cell>
          <cell r="G211">
            <v>0.35699999999999998</v>
          </cell>
          <cell r="H211" t="str">
            <v>Assumes 2% increase</v>
          </cell>
          <cell r="I211" t="str">
            <v>$/ton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D214">
            <v>1.01</v>
          </cell>
          <cell r="G214">
            <v>1.02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Q15"/>
  <sheetViews>
    <sheetView tabSelected="1" workbookViewId="0">
      <selection activeCell="D3" sqref="D3"/>
    </sheetView>
  </sheetViews>
  <sheetFormatPr defaultRowHeight="15" x14ac:dyDescent="0.25"/>
  <cols>
    <col min="3" max="3" width="14.5703125" customWidth="1"/>
    <col min="4" max="4" width="23" customWidth="1"/>
  </cols>
  <sheetData>
    <row r="1" spans="2:17" ht="28.5" x14ac:dyDescent="0.45">
      <c r="B1" s="74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6"/>
      <c r="P1" s="76"/>
      <c r="Q1" s="76"/>
    </row>
    <row r="2" spans="2:17" ht="18.75" x14ac:dyDescent="0.3">
      <c r="B2" s="72" t="s">
        <v>20</v>
      </c>
      <c r="C2" s="72"/>
      <c r="D2" s="73">
        <v>42339</v>
      </c>
    </row>
    <row r="3" spans="2:17" x14ac:dyDescent="0.25">
      <c r="B3" t="s">
        <v>15</v>
      </c>
    </row>
    <row r="4" spans="2:17" x14ac:dyDescent="0.25">
      <c r="B4" t="s">
        <v>16</v>
      </c>
    </row>
    <row r="5" spans="2:17" x14ac:dyDescent="0.25">
      <c r="B5" t="s">
        <v>17</v>
      </c>
    </row>
    <row r="6" spans="2:17" x14ac:dyDescent="0.25">
      <c r="B6" t="s">
        <v>1</v>
      </c>
    </row>
    <row r="8" spans="2:17" x14ac:dyDescent="0.25">
      <c r="B8" t="s">
        <v>42</v>
      </c>
    </row>
    <row r="13" spans="2:17" ht="30.75" customHeight="1" x14ac:dyDescent="0.25"/>
    <row r="14" spans="2:17" ht="43.5" customHeight="1" x14ac:dyDescent="0.25"/>
    <row r="15" spans="2:17" ht="18" customHeight="1" x14ac:dyDescent="0.25">
      <c r="B15" t="s">
        <v>43</v>
      </c>
    </row>
  </sheetData>
  <sheetProtection sheet="1" objects="1" scenarios="1"/>
  <pageMargins left="0.25" right="0.25" top="0.75" bottom="0.75" header="0.3" footer="0.3"/>
  <pageSetup scale="76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1:K210"/>
  <sheetViews>
    <sheetView zoomScale="90" zoomScaleNormal="90" workbookViewId="0">
      <selection activeCell="A213" sqref="A213"/>
    </sheetView>
  </sheetViews>
  <sheetFormatPr defaultRowHeight="15" x14ac:dyDescent="0.25"/>
  <cols>
    <col min="1" max="1" width="39.42578125" bestFit="1" customWidth="1"/>
    <col min="2" max="2" width="24.140625" bestFit="1" customWidth="1"/>
    <col min="3" max="3" width="53.28515625" hidden="1" customWidth="1"/>
    <col min="4" max="4" width="24.140625" bestFit="1" customWidth="1"/>
    <col min="5" max="5" width="45.140625" hidden="1" customWidth="1"/>
    <col min="6" max="6" width="0.85546875" hidden="1" customWidth="1"/>
    <col min="7" max="7" width="19.7109375" bestFit="1" customWidth="1"/>
    <col min="8" max="8" width="46.7109375" hidden="1" customWidth="1"/>
    <col min="9" max="9" width="37.85546875" bestFit="1" customWidth="1"/>
  </cols>
  <sheetData>
    <row r="1" spans="1:10" x14ac:dyDescent="0.25">
      <c r="A1" s="2" t="str">
        <f>'[1]Master Prices'!A1</f>
        <v>Current Prices</v>
      </c>
      <c r="H1">
        <f>'[1]Master Prices'!H1</f>
        <v>0</v>
      </c>
    </row>
    <row r="2" spans="1:10" x14ac:dyDescent="0.25">
      <c r="A2" s="2" t="str">
        <f>'[1]Master Prices'!A2</f>
        <v>One Year Out Prices</v>
      </c>
      <c r="H2">
        <f>'[1]Master Prices'!H2</f>
        <v>0</v>
      </c>
    </row>
    <row r="3" spans="1:10" x14ac:dyDescent="0.25">
      <c r="A3" s="2" t="str">
        <f>'[1]Master Prices'!A3</f>
        <v>Five Years Out Prices</v>
      </c>
      <c r="H3">
        <f>'[1]Master Prices'!H3</f>
        <v>0</v>
      </c>
    </row>
    <row r="4" spans="1:10" x14ac:dyDescent="0.25">
      <c r="B4" s="26" t="str">
        <f>'[1]Master Prices'!B4</f>
        <v>Current Prices</v>
      </c>
      <c r="C4" s="21">
        <f>'[1]Master Prices'!C4</f>
        <v>0</v>
      </c>
      <c r="D4" s="29" t="str">
        <f>'[1]Master Prices'!D4</f>
        <v>One Year Out Prices</v>
      </c>
      <c r="E4" s="28">
        <f>'[1]Master Prices'!E4</f>
        <v>0</v>
      </c>
      <c r="F4">
        <f>'[1]Master Prices'!F4</f>
        <v>0</v>
      </c>
      <c r="G4" s="40" t="str">
        <f>'[1]Master Prices'!G4</f>
        <v>Five Years Out Prices</v>
      </c>
      <c r="H4" s="41">
        <f>'[1]Master Prices'!H4</f>
        <v>0</v>
      </c>
    </row>
    <row r="5" spans="1:10" x14ac:dyDescent="0.25">
      <c r="B5" s="161" t="s">
        <v>341</v>
      </c>
      <c r="C5" s="21">
        <f>'[1]Master Prices'!C5</f>
        <v>0</v>
      </c>
      <c r="D5" s="210" t="s">
        <v>341</v>
      </c>
      <c r="E5" s="28">
        <f>'[1]Master Prices'!E5</f>
        <v>0</v>
      </c>
      <c r="F5">
        <f>'[1]Master Prices'!F5</f>
        <v>0</v>
      </c>
      <c r="G5" s="211" t="s">
        <v>342</v>
      </c>
      <c r="H5" s="41">
        <f>'[1]Master Prices'!H5</f>
        <v>0</v>
      </c>
    </row>
    <row r="6" spans="1:10" hidden="1" x14ac:dyDescent="0.25">
      <c r="A6" t="e">
        <f>'[1]Master Prices'!#REF!</f>
        <v>#REF!</v>
      </c>
      <c r="B6" s="27" t="e">
        <f>'[1]Master Prices'!#REF!</f>
        <v>#REF!</v>
      </c>
      <c r="C6" s="67" t="e">
        <f>'[1]Master Prices'!#REF!</f>
        <v>#REF!</v>
      </c>
      <c r="D6" s="36" t="e">
        <f>'[1]Master Prices'!#REF!</f>
        <v>#REF!</v>
      </c>
      <c r="E6" s="65" t="e">
        <f>'[1]Master Prices'!#REF!</f>
        <v>#REF!</v>
      </c>
      <c r="F6" t="e">
        <f>'[1]Master Prices'!#REF!</f>
        <v>#REF!</v>
      </c>
      <c r="G6" s="42" t="e">
        <f>'[1]Master Prices'!#REF!</f>
        <v>#REF!</v>
      </c>
      <c r="H6" s="68" t="e">
        <f>'[1]Master Prices'!#REF!</f>
        <v>#REF!</v>
      </c>
      <c r="I6" s="24"/>
      <c r="J6" s="24"/>
    </row>
    <row r="7" spans="1:10" hidden="1" x14ac:dyDescent="0.25">
      <c r="A7" t="e">
        <f>'[1]Master Prices'!#REF!</f>
        <v>#REF!</v>
      </c>
      <c r="B7" s="27" t="e">
        <f>'[1]Master Prices'!#REF!</f>
        <v>#REF!</v>
      </c>
      <c r="C7" s="51" t="e">
        <f>'[1]Master Prices'!#REF!</f>
        <v>#REF!</v>
      </c>
      <c r="D7" s="36" t="e">
        <f>'[1]Master Prices'!#REF!</f>
        <v>#REF!</v>
      </c>
      <c r="E7" s="28" t="e">
        <f>'[1]Master Prices'!#REF!</f>
        <v>#REF!</v>
      </c>
      <c r="F7" t="e">
        <f>'[1]Master Prices'!#REF!</f>
        <v>#REF!</v>
      </c>
      <c r="G7" s="44" t="e">
        <f>'[1]Master Prices'!#REF!</f>
        <v>#REF!</v>
      </c>
      <c r="H7" s="41" t="e">
        <f>'[1]Master Prices'!#REF!</f>
        <v>#REF!</v>
      </c>
      <c r="I7" s="24"/>
      <c r="J7" s="24"/>
    </row>
    <row r="8" spans="1:10" hidden="1" x14ac:dyDescent="0.25">
      <c r="A8" t="e">
        <f>'[1]Master Prices'!#REF!</f>
        <v>#REF!</v>
      </c>
      <c r="B8" s="27" t="e">
        <f>'[1]Master Prices'!#REF!</f>
        <v>#REF!</v>
      </c>
      <c r="C8" s="21" t="e">
        <f>'[1]Master Prices'!#REF!</f>
        <v>#REF!</v>
      </c>
      <c r="D8" s="36" t="e">
        <f>'[1]Master Prices'!#REF!</f>
        <v>#REF!</v>
      </c>
      <c r="E8" s="28" t="e">
        <f>'[1]Master Prices'!#REF!</f>
        <v>#REF!</v>
      </c>
      <c r="F8" t="e">
        <f>'[1]Master Prices'!#REF!</f>
        <v>#REF!</v>
      </c>
      <c r="G8" s="44" t="e">
        <f>'[1]Master Prices'!#REF!</f>
        <v>#REF!</v>
      </c>
      <c r="H8" s="41" t="e">
        <f>'[1]Master Prices'!#REF!</f>
        <v>#REF!</v>
      </c>
      <c r="I8" s="24"/>
      <c r="J8" s="24"/>
    </row>
    <row r="9" spans="1:10" hidden="1" x14ac:dyDescent="0.25">
      <c r="A9" t="e">
        <f>'[1]Master Prices'!#REF!</f>
        <v>#REF!</v>
      </c>
      <c r="B9" s="27" t="e">
        <f>'[1]Master Prices'!#REF!</f>
        <v>#REF!</v>
      </c>
      <c r="C9" s="51" t="e">
        <f>'[1]Master Prices'!#REF!</f>
        <v>#REF!</v>
      </c>
      <c r="D9" s="30" t="e">
        <f>'[1]Master Prices'!#REF!</f>
        <v>#REF!</v>
      </c>
      <c r="E9" s="28" t="e">
        <f>'[1]Master Prices'!#REF!</f>
        <v>#REF!</v>
      </c>
      <c r="F9" t="e">
        <f>'[1]Master Prices'!#REF!</f>
        <v>#REF!</v>
      </c>
      <c r="G9" s="42" t="e">
        <f>'[1]Master Prices'!#REF!</f>
        <v>#REF!</v>
      </c>
      <c r="H9" s="41" t="e">
        <f>'[1]Master Prices'!#REF!</f>
        <v>#REF!</v>
      </c>
      <c r="I9" s="24"/>
      <c r="J9" s="24"/>
    </row>
    <row r="10" spans="1:10" hidden="1" x14ac:dyDescent="0.25">
      <c r="A10" t="e">
        <f>'[1]Master Prices'!#REF!</f>
        <v>#REF!</v>
      </c>
      <c r="B10" s="27" t="e">
        <f>'[1]Master Prices'!#REF!</f>
        <v>#REF!</v>
      </c>
      <c r="C10" s="21" t="e">
        <f>'[1]Master Prices'!#REF!</f>
        <v>#REF!</v>
      </c>
      <c r="D10" s="30" t="e">
        <f>'[1]Master Prices'!#REF!</f>
        <v>#REF!</v>
      </c>
      <c r="E10" s="28" t="e">
        <f>'[1]Master Prices'!#REF!</f>
        <v>#REF!</v>
      </c>
      <c r="F10" t="e">
        <f>'[1]Master Prices'!#REF!</f>
        <v>#REF!</v>
      </c>
      <c r="G10" s="42" t="e">
        <f>'[1]Master Prices'!#REF!</f>
        <v>#REF!</v>
      </c>
      <c r="H10" s="41" t="e">
        <f>'[1]Master Prices'!#REF!</f>
        <v>#REF!</v>
      </c>
      <c r="I10" s="24"/>
      <c r="J10" s="24"/>
    </row>
    <row r="11" spans="1:10" hidden="1" x14ac:dyDescent="0.25">
      <c r="A11" t="e">
        <f>'[1]Master Prices'!#REF!</f>
        <v>#REF!</v>
      </c>
      <c r="B11" s="69" t="e">
        <f>'[1]Master Prices'!#REF!</f>
        <v>#REF!</v>
      </c>
      <c r="C11" s="21" t="e">
        <f>'[1]Master Prices'!#REF!</f>
        <v>#REF!</v>
      </c>
      <c r="D11" s="70" t="e">
        <f>'[1]Master Prices'!#REF!</f>
        <v>#REF!</v>
      </c>
      <c r="E11" s="28" t="e">
        <f>'[1]Master Prices'!#REF!</f>
        <v>#REF!</v>
      </c>
      <c r="F11" t="e">
        <f>'[1]Master Prices'!#REF!</f>
        <v>#REF!</v>
      </c>
      <c r="G11" s="71" t="e">
        <f>'[1]Master Prices'!#REF!</f>
        <v>#REF!</v>
      </c>
      <c r="H11" s="41" t="e">
        <f>'[1]Master Prices'!#REF!</f>
        <v>#REF!</v>
      </c>
      <c r="I11" s="24"/>
      <c r="J11" s="24"/>
    </row>
    <row r="12" spans="1:10" hidden="1" x14ac:dyDescent="0.25">
      <c r="A12" t="e">
        <f>'[1]Master Prices'!#REF!</f>
        <v>#REF!</v>
      </c>
      <c r="B12" s="27" t="e">
        <f>'[1]Master Prices'!#REF!</f>
        <v>#REF!</v>
      </c>
      <c r="C12" s="21" t="e">
        <f>'[1]Master Prices'!#REF!</f>
        <v>#REF!</v>
      </c>
      <c r="D12" s="30" t="e">
        <f>'[1]Master Prices'!#REF!</f>
        <v>#REF!</v>
      </c>
      <c r="E12" s="28" t="e">
        <f>'[1]Master Prices'!#REF!</f>
        <v>#REF!</v>
      </c>
      <c r="F12" t="e">
        <f>'[1]Master Prices'!#REF!</f>
        <v>#REF!</v>
      </c>
      <c r="G12" s="42" t="e">
        <f>'[1]Master Prices'!#REF!</f>
        <v>#REF!</v>
      </c>
      <c r="H12" s="41" t="e">
        <f>'[1]Master Prices'!#REF!</f>
        <v>#REF!</v>
      </c>
      <c r="I12" s="24"/>
      <c r="J12" s="24"/>
    </row>
    <row r="13" spans="1:10" s="24" customFormat="1" hidden="1" x14ac:dyDescent="0.25">
      <c r="A13" s="24" t="e">
        <f>'[1]Master Prices'!#REF!</f>
        <v>#REF!</v>
      </c>
      <c r="B13" s="24" t="e">
        <f>'[1]Master Prices'!#REF!</f>
        <v>#REF!</v>
      </c>
      <c r="C13" s="24" t="e">
        <f>'[1]Master Prices'!#REF!</f>
        <v>#REF!</v>
      </c>
      <c r="D13" s="30" t="e">
        <f>'[1]Master Prices'!#REF!</f>
        <v>#REF!</v>
      </c>
      <c r="E13" s="24" t="e">
        <f>'[1]Master Prices'!#REF!</f>
        <v>#REF!</v>
      </c>
      <c r="F13" s="24" t="e">
        <f>'[1]Master Prices'!#REF!</f>
        <v>#REF!</v>
      </c>
      <c r="G13" s="42" t="e">
        <f>'[1]Master Prices'!#REF!</f>
        <v>#REF!</v>
      </c>
      <c r="H13" s="41" t="e">
        <f>'[1]Master Prices'!#REF!</f>
        <v>#REF!</v>
      </c>
    </row>
    <row r="14" spans="1:10" x14ac:dyDescent="0.25">
      <c r="A14" t="str">
        <f>'[1]Master Prices'!A6</f>
        <v>Market Hogs ($/cwt)</v>
      </c>
      <c r="B14" s="162">
        <v>40.36</v>
      </c>
      <c r="C14" s="163">
        <f>'[1]Master Prices'!C6</f>
        <v>0</v>
      </c>
      <c r="D14" s="164">
        <v>42.857500000000002</v>
      </c>
      <c r="E14" s="165">
        <f>'[1]Master Prices'!E6</f>
        <v>0</v>
      </c>
      <c r="F14" s="166">
        <f>'[1]Master Prices'!F6</f>
        <v>0</v>
      </c>
      <c r="G14" s="167">
        <v>52.07</v>
      </c>
      <c r="H14" s="41">
        <f>'[1]Master Prices'!H6</f>
        <v>0</v>
      </c>
      <c r="I14" s="24"/>
      <c r="J14" s="24"/>
    </row>
    <row r="15" spans="1:10" x14ac:dyDescent="0.25">
      <c r="A15" t="str">
        <f>'[1]Master Prices'!A7</f>
        <v>Weaned Pig ($/hd)</v>
      </c>
      <c r="B15" s="162">
        <v>37.15</v>
      </c>
      <c r="C15" s="163">
        <f>'[1]Master Prices'!C7</f>
        <v>0</v>
      </c>
      <c r="D15" s="164">
        <v>53.422227987499987</v>
      </c>
      <c r="E15" s="168">
        <f>'[1]Master Prices'!E7</f>
        <v>0</v>
      </c>
      <c r="F15" s="169">
        <f>'[1]Master Prices'!F7</f>
        <v>0</v>
      </c>
      <c r="G15" s="167">
        <v>57.279467650000001</v>
      </c>
      <c r="H15" s="41">
        <f>'[1]Master Prices'!H7</f>
        <v>0</v>
      </c>
      <c r="I15" s="24"/>
      <c r="J15" s="24"/>
    </row>
    <row r="16" spans="1:10" x14ac:dyDescent="0.25">
      <c r="A16" t="str">
        <f>'[1]Master Prices'!A8</f>
        <v>Feeder Pig ($/hd)</v>
      </c>
      <c r="B16" s="162">
        <v>46.7</v>
      </c>
      <c r="C16" s="163">
        <f>'[1]Master Prices'!C8</f>
        <v>0</v>
      </c>
      <c r="D16" s="164">
        <v>64.623443949999995</v>
      </c>
      <c r="E16" s="168">
        <f>'[1]Master Prices'!E8</f>
        <v>0</v>
      </c>
      <c r="F16" s="169">
        <f>'[1]Master Prices'!F8</f>
        <v>0</v>
      </c>
      <c r="G16" s="167">
        <v>78.203017860000017</v>
      </c>
      <c r="H16" s="41">
        <f>'[1]Master Prices'!H8</f>
        <v>0</v>
      </c>
      <c r="I16" s="24"/>
      <c r="J16" s="24"/>
    </row>
    <row r="17" spans="1:11" x14ac:dyDescent="0.25">
      <c r="A17" t="str">
        <f>'[1]Master Prices'!A9</f>
        <v>Cull Sows ($/cwt)</v>
      </c>
      <c r="B17" s="162">
        <v>41.83</v>
      </c>
      <c r="C17" s="163">
        <f>'[1]Master Prices'!C9</f>
        <v>0</v>
      </c>
      <c r="D17" s="164">
        <v>44.418464444995045</v>
      </c>
      <c r="E17" s="168">
        <f>'[1]Master Prices'!E9</f>
        <v>0</v>
      </c>
      <c r="F17" s="169">
        <f>'[1]Master Prices'!F9</f>
        <v>0</v>
      </c>
      <c r="G17" s="167">
        <v>53.966503964321113</v>
      </c>
      <c r="H17" s="41">
        <f>'[1]Master Prices'!H9</f>
        <v>0</v>
      </c>
      <c r="I17" s="24"/>
      <c r="J17" s="24"/>
      <c r="K17" s="24"/>
    </row>
    <row r="18" spans="1:11" x14ac:dyDescent="0.25">
      <c r="A18" t="str">
        <f>'[1]Master Prices'!A10</f>
        <v>Replacement Gilts ($/hd)</v>
      </c>
      <c r="B18" s="162">
        <v>185.99</v>
      </c>
      <c r="C18" s="163">
        <f>'[1]Master Prices'!C10</f>
        <v>0</v>
      </c>
      <c r="D18" s="164">
        <v>197.49916811199208</v>
      </c>
      <c r="E18" s="168">
        <f>'[1]Master Prices'!E10</f>
        <v>0</v>
      </c>
      <c r="F18" s="169">
        <f>'[1]Master Prices'!F10</f>
        <v>0</v>
      </c>
      <c r="G18" s="167">
        <v>239.95290634291382</v>
      </c>
      <c r="H18" s="41">
        <f>'[1]Master Prices'!H10</f>
        <v>0</v>
      </c>
      <c r="I18" s="24"/>
      <c r="J18" s="24"/>
      <c r="K18" s="24"/>
    </row>
    <row r="19" spans="1:11" hidden="1" x14ac:dyDescent="0.25">
      <c r="A19" t="e">
        <f>'[1]Master Prices'!#REF!</f>
        <v>#REF!</v>
      </c>
      <c r="B19" s="170" t="e">
        <f>'[1]Master Prices'!#REF!</f>
        <v>#REF!</v>
      </c>
      <c r="C19" s="163" t="e">
        <f>'[1]Master Prices'!#REF!</f>
        <v>#REF!</v>
      </c>
      <c r="D19" s="171" t="e">
        <f>'[1]Master Prices'!#REF!</f>
        <v>#REF!</v>
      </c>
      <c r="E19" s="165" t="e">
        <f>'[1]Master Prices'!#REF!</f>
        <v>#REF!</v>
      </c>
      <c r="F19" s="166" t="e">
        <f>'[1]Master Prices'!#REF!</f>
        <v>#REF!</v>
      </c>
      <c r="G19" s="172" t="e">
        <f>'[1]Master Prices'!#REF!</f>
        <v>#REF!</v>
      </c>
      <c r="H19" s="41" t="e">
        <f>'[1]Master Prices'!#REF!</f>
        <v>#REF!</v>
      </c>
      <c r="I19" s="24"/>
      <c r="J19" s="24"/>
    </row>
    <row r="20" spans="1:11" hidden="1" x14ac:dyDescent="0.25">
      <c r="A20" t="e">
        <f>'[1]Master Prices'!#REF!</f>
        <v>#REF!</v>
      </c>
      <c r="B20" s="170" t="e">
        <f>'[1]Master Prices'!#REF!</f>
        <v>#REF!</v>
      </c>
      <c r="C20" s="163" t="e">
        <f>'[1]Master Prices'!#REF!</f>
        <v>#REF!</v>
      </c>
      <c r="D20" s="171" t="e">
        <f>'[1]Master Prices'!#REF!</f>
        <v>#REF!</v>
      </c>
      <c r="E20" s="165" t="e">
        <f>'[1]Master Prices'!#REF!</f>
        <v>#REF!</v>
      </c>
      <c r="F20" s="166" t="e">
        <f>'[1]Master Prices'!#REF!</f>
        <v>#REF!</v>
      </c>
      <c r="G20" s="172" t="e">
        <f>'[1]Master Prices'!#REF!</f>
        <v>#REF!</v>
      </c>
      <c r="H20" s="41" t="e">
        <f>'[1]Master Prices'!#REF!</f>
        <v>#REF!</v>
      </c>
      <c r="I20" s="24"/>
      <c r="J20" s="24"/>
    </row>
    <row r="21" spans="1:11" hidden="1" x14ac:dyDescent="0.25">
      <c r="A21" t="e">
        <f>'[1]Master Prices'!#REF!</f>
        <v>#REF!</v>
      </c>
      <c r="B21" s="162" t="e">
        <f>'[1]Master Prices'!#REF!</f>
        <v>#REF!</v>
      </c>
      <c r="C21" s="173" t="e">
        <f>'[1]Master Prices'!#REF!</f>
        <v>#REF!</v>
      </c>
      <c r="D21" s="164" t="e">
        <f>'[1]Master Prices'!#REF!</f>
        <v>#REF!</v>
      </c>
      <c r="E21" s="165" t="e">
        <f>'[1]Master Prices'!#REF!</f>
        <v>#REF!</v>
      </c>
      <c r="F21" s="166" t="e">
        <f>'[1]Master Prices'!#REF!</f>
        <v>#REF!</v>
      </c>
      <c r="G21" s="167" t="e">
        <f>'[1]Master Prices'!#REF!</f>
        <v>#REF!</v>
      </c>
      <c r="H21" s="41" t="e">
        <f>'[1]Master Prices'!#REF!</f>
        <v>#REF!</v>
      </c>
      <c r="I21" s="24"/>
      <c r="J21" s="24"/>
    </row>
    <row r="22" spans="1:11" hidden="1" x14ac:dyDescent="0.25">
      <c r="A22" t="e">
        <f>'[1]Master Prices'!#REF!</f>
        <v>#REF!</v>
      </c>
      <c r="B22" s="162" t="e">
        <f>'[1]Master Prices'!#REF!</f>
        <v>#REF!</v>
      </c>
      <c r="C22" s="163" t="e">
        <f>'[1]Master Prices'!#REF!</f>
        <v>#REF!</v>
      </c>
      <c r="D22" s="164" t="e">
        <f>'[1]Master Prices'!#REF!</f>
        <v>#REF!</v>
      </c>
      <c r="E22" s="165" t="e">
        <f>'[1]Master Prices'!#REF!</f>
        <v>#REF!</v>
      </c>
      <c r="F22" s="166" t="e">
        <f>'[1]Master Prices'!#REF!</f>
        <v>#REF!</v>
      </c>
      <c r="G22" s="167" t="e">
        <f>'[1]Master Prices'!#REF!</f>
        <v>#REF!</v>
      </c>
      <c r="H22" s="43" t="e">
        <f>'[1]Master Prices'!#REF!</f>
        <v>#REF!</v>
      </c>
      <c r="I22" s="24"/>
      <c r="J22" s="24"/>
    </row>
    <row r="23" spans="1:11" hidden="1" x14ac:dyDescent="0.25">
      <c r="A23" t="e">
        <f>'[1]Master Prices'!#REF!</f>
        <v>#REF!</v>
      </c>
      <c r="B23" s="162" t="e">
        <f>'[1]Master Prices'!#REF!</f>
        <v>#REF!</v>
      </c>
      <c r="C23" s="173" t="e">
        <f>'[1]Master Prices'!#REF!</f>
        <v>#REF!</v>
      </c>
      <c r="D23" s="171" t="e">
        <f>'[1]Master Prices'!#REF!</f>
        <v>#REF!</v>
      </c>
      <c r="E23" s="165" t="e">
        <f>'[1]Master Prices'!#REF!</f>
        <v>#REF!</v>
      </c>
      <c r="F23" s="166" t="e">
        <f>'[1]Master Prices'!#REF!</f>
        <v>#REF!</v>
      </c>
      <c r="G23" s="172" t="e">
        <f>'[1]Master Prices'!#REF!</f>
        <v>#REF!</v>
      </c>
      <c r="H23" s="41" t="e">
        <f>'[1]Master Prices'!#REF!</f>
        <v>#REF!</v>
      </c>
      <c r="I23" s="24"/>
      <c r="J23" s="24"/>
    </row>
    <row r="24" spans="1:11" hidden="1" x14ac:dyDescent="0.25">
      <c r="A24" t="e">
        <f>'[1]Master Prices'!#REF!</f>
        <v>#REF!</v>
      </c>
      <c r="B24" s="166" t="e">
        <f>'[1]Master Prices'!#REF!</f>
        <v>#REF!</v>
      </c>
      <c r="C24" s="166" t="e">
        <f>'[1]Master Prices'!#REF!</f>
        <v>#REF!</v>
      </c>
      <c r="D24" s="165" t="e">
        <f>'[1]Master Prices'!#REF!</f>
        <v>#REF!</v>
      </c>
      <c r="E24" s="166" t="e">
        <f>'[1]Master Prices'!#REF!</f>
        <v>#REF!</v>
      </c>
      <c r="F24" s="166" t="e">
        <f>'[1]Master Prices'!#REF!</f>
        <v>#REF!</v>
      </c>
      <c r="G24" s="174" t="e">
        <f>'[1]Master Prices'!#REF!</f>
        <v>#REF!</v>
      </c>
      <c r="H24" s="41" t="e">
        <f>'[1]Master Prices'!#REF!</f>
        <v>#REF!</v>
      </c>
      <c r="I24" s="24"/>
      <c r="J24" s="24"/>
    </row>
    <row r="25" spans="1:11" hidden="1" x14ac:dyDescent="0.25">
      <c r="A25" s="45" t="e">
        <f>'[1]Master Prices'!#REF!</f>
        <v>#REF!</v>
      </c>
      <c r="B25" s="162" t="e">
        <f>'[1]Master Prices'!#REF!</f>
        <v>#REF!</v>
      </c>
      <c r="C25" s="175" t="e">
        <f>'[1]Master Prices'!#REF!</f>
        <v>#REF!</v>
      </c>
      <c r="D25" s="164" t="e">
        <f>'[1]Master Prices'!#REF!</f>
        <v>#REF!</v>
      </c>
      <c r="E25" s="165" t="e">
        <f>'[1]Master Prices'!#REF!</f>
        <v>#REF!</v>
      </c>
      <c r="F25" s="166" t="e">
        <f>'[1]Master Prices'!#REF!</f>
        <v>#REF!</v>
      </c>
      <c r="G25" s="167" t="e">
        <f>'[1]Master Prices'!#REF!</f>
        <v>#REF!</v>
      </c>
      <c r="H25" s="41" t="e">
        <f>'[1]Master Prices'!#REF!</f>
        <v>#REF!</v>
      </c>
    </row>
    <row r="26" spans="1:11" hidden="1" x14ac:dyDescent="0.25">
      <c r="A26" t="e">
        <f>'[1]Master Prices'!#REF!</f>
        <v>#REF!</v>
      </c>
      <c r="B26" s="162" t="e">
        <f>'[1]Master Prices'!#REF!</f>
        <v>#REF!</v>
      </c>
      <c r="C26" s="175" t="e">
        <f>'[1]Master Prices'!#REF!</f>
        <v>#REF!</v>
      </c>
      <c r="D26" s="176" t="e">
        <f>'[1]Master Prices'!#REF!</f>
        <v>#REF!</v>
      </c>
      <c r="E26" s="177" t="e">
        <f>'[1]Master Prices'!#REF!</f>
        <v>#REF!</v>
      </c>
      <c r="F26" s="166" t="e">
        <f>'[1]Master Prices'!#REF!</f>
        <v>#REF!</v>
      </c>
      <c r="G26" s="167" t="e">
        <f>'[1]Master Prices'!#REF!</f>
        <v>#REF!</v>
      </c>
      <c r="H26" s="41" t="e">
        <f>'[1]Master Prices'!#REF!</f>
        <v>#REF!</v>
      </c>
    </row>
    <row r="27" spans="1:11" hidden="1" x14ac:dyDescent="0.25">
      <c r="A27" t="e">
        <f>'[1]Master Prices'!#REF!</f>
        <v>#REF!</v>
      </c>
      <c r="B27" s="166" t="e">
        <f>'[1]Master Prices'!#REF!</f>
        <v>#REF!</v>
      </c>
      <c r="C27" s="166" t="e">
        <f>'[1]Master Prices'!#REF!</f>
        <v>#REF!</v>
      </c>
      <c r="D27" s="165" t="e">
        <f>'[1]Master Prices'!#REF!</f>
        <v>#REF!</v>
      </c>
      <c r="E27" s="166" t="e">
        <f>'[1]Master Prices'!#REF!</f>
        <v>#REF!</v>
      </c>
      <c r="F27" s="166" t="e">
        <f>'[1]Master Prices'!#REF!</f>
        <v>#REF!</v>
      </c>
      <c r="G27" s="174" t="e">
        <f>'[1]Master Prices'!#REF!</f>
        <v>#REF!</v>
      </c>
      <c r="H27" t="e">
        <f>'[1]Master Prices'!#REF!</f>
        <v>#REF!</v>
      </c>
    </row>
    <row r="28" spans="1:11" hidden="1" x14ac:dyDescent="0.25">
      <c r="A28" t="e">
        <f>'[1]Master Prices'!#REF!</f>
        <v>#REF!</v>
      </c>
      <c r="B28" s="166" t="e">
        <f>'[1]Master Prices'!#REF!</f>
        <v>#REF!</v>
      </c>
      <c r="C28" s="166" t="e">
        <f>'[1]Master Prices'!#REF!</f>
        <v>#REF!</v>
      </c>
      <c r="D28" s="165" t="e">
        <f>'[1]Master Prices'!#REF!</f>
        <v>#REF!</v>
      </c>
      <c r="E28" s="166" t="e">
        <f>'[1]Master Prices'!#REF!</f>
        <v>#REF!</v>
      </c>
      <c r="F28" s="166" t="e">
        <f>'[1]Master Prices'!#REF!</f>
        <v>#REF!</v>
      </c>
      <c r="G28" s="174" t="e">
        <f>'[1]Master Prices'!#REF!</f>
        <v>#REF!</v>
      </c>
      <c r="H28" t="e">
        <f>'[1]Master Prices'!#REF!</f>
        <v>#REF!</v>
      </c>
    </row>
    <row r="29" spans="1:11" x14ac:dyDescent="0.25">
      <c r="B29" s="166"/>
      <c r="C29" s="166"/>
      <c r="D29" s="212"/>
      <c r="E29" s="212"/>
      <c r="F29" s="212"/>
      <c r="G29" s="212"/>
      <c r="H29">
        <f>'[1]Master Prices'!H25</f>
        <v>0</v>
      </c>
    </row>
    <row r="30" spans="1:11" x14ac:dyDescent="0.25">
      <c r="A30" t="str">
        <f>'[1]Master Prices'!A38</f>
        <v>Swine Feed processing ($/ton) charge</v>
      </c>
      <c r="B30" s="162">
        <v>17</v>
      </c>
      <c r="C30" s="163">
        <f>'[1]Master Prices'!C38</f>
        <v>0</v>
      </c>
      <c r="D30" s="164">
        <v>17</v>
      </c>
      <c r="E30" s="165">
        <f>'[1]Master Prices'!E38</f>
        <v>0</v>
      </c>
      <c r="F30" s="166">
        <f>'[1]Master Prices'!F38</f>
        <v>0</v>
      </c>
      <c r="G30" s="167">
        <v>17</v>
      </c>
      <c r="H30" s="41">
        <f>'[1]Master Prices'!H38</f>
        <v>0</v>
      </c>
    </row>
    <row r="31" spans="1:11" x14ac:dyDescent="0.25">
      <c r="A31" t="str">
        <f>'[1]Master Prices'!A26</f>
        <v>Corn ($/bu)</v>
      </c>
      <c r="B31" s="162">
        <v>3.77</v>
      </c>
      <c r="C31" s="163">
        <f>'[1]Master Prices'!C26</f>
        <v>0</v>
      </c>
      <c r="D31" s="164">
        <v>4.0660000000000007</v>
      </c>
      <c r="E31" s="165">
        <f>'[1]Master Prices'!E26</f>
        <v>0</v>
      </c>
      <c r="F31" s="166">
        <f>'[1]Master Prices'!F26</f>
        <v>0</v>
      </c>
      <c r="G31" s="167">
        <v>3.55</v>
      </c>
      <c r="H31">
        <f>'[1]Master Prices'!H26</f>
        <v>0</v>
      </c>
    </row>
    <row r="32" spans="1:11" x14ac:dyDescent="0.25">
      <c r="A32" t="str">
        <f>'[1]Master Prices'!A28</f>
        <v>Soybean Meal ($/ton)</v>
      </c>
      <c r="B32" s="162">
        <v>281.60000000000002</v>
      </c>
      <c r="C32" s="163">
        <f>'[1]Master Prices'!C28</f>
        <v>0</v>
      </c>
      <c r="D32" s="164">
        <v>291.7</v>
      </c>
      <c r="E32" s="165">
        <f>'[1]Master Prices'!E28</f>
        <v>0</v>
      </c>
      <c r="F32" s="166">
        <f>'[1]Master Prices'!F28</f>
        <v>0</v>
      </c>
      <c r="G32" s="167">
        <v>326</v>
      </c>
      <c r="H32">
        <f>'[1]Master Prices'!H28</f>
        <v>0</v>
      </c>
    </row>
    <row r="33" spans="1:11" x14ac:dyDescent="0.25">
      <c r="A33" t="str">
        <f>'[1]Master Prices'!A29</f>
        <v>DDGS ($/ton)</v>
      </c>
      <c r="B33" s="162">
        <v>147.5</v>
      </c>
      <c r="C33" s="163">
        <f>'[1]Master Prices'!C29</f>
        <v>0</v>
      </c>
      <c r="D33" s="164">
        <v>159.08090185676394</v>
      </c>
      <c r="E33" s="165">
        <f>'[1]Master Prices'!E29</f>
        <v>0</v>
      </c>
      <c r="F33" s="166">
        <f>'[1]Master Prices'!F29</f>
        <v>0</v>
      </c>
      <c r="G33" s="167">
        <v>138.89257294429709</v>
      </c>
      <c r="H33">
        <f>'[1]Master Prices'!H29</f>
        <v>0</v>
      </c>
    </row>
    <row r="34" spans="1:11" x14ac:dyDescent="0.25">
      <c r="A34" t="str">
        <f>'[1]Master Prices'!A39</f>
        <v>Other Feed Ingredients ($/lb, Farrow-Finish)</v>
      </c>
      <c r="B34" s="162">
        <v>0.44896403502804039</v>
      </c>
      <c r="C34" s="163">
        <f>'[1]Master Prices'!C39</f>
        <v>0</v>
      </c>
      <c r="D34" s="164">
        <v>0.45345367537832082</v>
      </c>
      <c r="E34" s="165">
        <f>'[1]Master Prices'!E39</f>
        <v>0</v>
      </c>
      <c r="F34" s="166">
        <f>'[1]Master Prices'!F39</f>
        <v>0</v>
      </c>
      <c r="G34" s="167">
        <v>0.4579433157286012</v>
      </c>
      <c r="H34">
        <f>'[1]Master Prices'!H39</f>
        <v>0</v>
      </c>
    </row>
    <row r="35" spans="1:11" x14ac:dyDescent="0.25">
      <c r="A35" t="str">
        <f>'[1]Master Prices'!A40</f>
        <v>Other Feed Ingredients ($/lb, Farrow-Wean)</v>
      </c>
      <c r="B35" s="162">
        <v>0.3483308499475341</v>
      </c>
      <c r="C35" s="163">
        <f>'[1]Master Prices'!C40</f>
        <v>0</v>
      </c>
      <c r="D35" s="164">
        <v>0.35181415844700947</v>
      </c>
      <c r="E35" s="165">
        <f>'[1]Master Prices'!E40</f>
        <v>0</v>
      </c>
      <c r="F35" s="166">
        <f>'[1]Master Prices'!F40</f>
        <v>0</v>
      </c>
      <c r="G35" s="167">
        <v>0.35529746694648479</v>
      </c>
      <c r="H35">
        <f>'[1]Master Prices'!H40</f>
        <v>0</v>
      </c>
    </row>
    <row r="36" spans="1:11" x14ac:dyDescent="0.25">
      <c r="A36" t="str">
        <f>'[1]Master Prices'!A41</f>
        <v>Other Feed Ingredients ($/lb, Wean-Finish)</v>
      </c>
      <c r="B36" s="162">
        <v>0.472174561805218</v>
      </c>
      <c r="C36" s="163">
        <f>'[1]Master Prices'!C41</f>
        <v>0</v>
      </c>
      <c r="D36" s="164">
        <v>0.47689630742327016</v>
      </c>
      <c r="E36" s="165">
        <f>'[1]Master Prices'!E41</f>
        <v>0</v>
      </c>
      <c r="F36" s="166">
        <f>'[1]Master Prices'!F41</f>
        <v>0</v>
      </c>
      <c r="G36" s="167">
        <v>0.48161805304132238</v>
      </c>
      <c r="H36">
        <f>'[1]Master Prices'!H41</f>
        <v>0</v>
      </c>
    </row>
    <row r="37" spans="1:11" x14ac:dyDescent="0.25">
      <c r="A37" t="str">
        <f>'[1]Master Prices'!A42</f>
        <v>Other Feed Ingredients ($/lb, Nursery)</v>
      </c>
      <c r="B37" s="162">
        <v>0.58968382943070063</v>
      </c>
      <c r="C37" s="163">
        <f>'[1]Master Prices'!C42</f>
        <v>0</v>
      </c>
      <c r="D37" s="164">
        <v>0.59558066772500762</v>
      </c>
      <c r="E37" s="165">
        <f>'[1]Master Prices'!E42</f>
        <v>0</v>
      </c>
      <c r="F37" s="166">
        <f>'[1]Master Prices'!F42</f>
        <v>0</v>
      </c>
      <c r="G37" s="167">
        <v>0.60147750601931471</v>
      </c>
      <c r="H37">
        <f>'[1]Master Prices'!H42</f>
        <v>0</v>
      </c>
    </row>
    <row r="38" spans="1:11" x14ac:dyDescent="0.25">
      <c r="A38" t="str">
        <f>'[1]Master Prices'!A43</f>
        <v>Other Feed Ingredients ($/lb, Finish)</v>
      </c>
      <c r="B38" s="162">
        <v>0.41448070442260443</v>
      </c>
      <c r="C38" s="163">
        <f>'[1]Master Prices'!C43</f>
        <v>0</v>
      </c>
      <c r="D38" s="164">
        <v>0.41862551146683047</v>
      </c>
      <c r="E38" s="165">
        <f>'[1]Master Prices'!E43</f>
        <v>0</v>
      </c>
      <c r="F38" s="166">
        <f>'[1]Master Prices'!F43</f>
        <v>0</v>
      </c>
      <c r="G38" s="167">
        <v>0.42277031851105651</v>
      </c>
      <c r="H38">
        <f>'[1]Master Prices'!H43</f>
        <v>0</v>
      </c>
    </row>
    <row r="40" spans="1:11" hidden="1" x14ac:dyDescent="0.25">
      <c r="A40" s="111" t="str">
        <f>'[1]Master Prices'!A45</f>
        <v>Hide from here down when published</v>
      </c>
      <c r="B40" s="96">
        <f>'[1]Master Prices'!B45</f>
        <v>0</v>
      </c>
      <c r="C40" s="96">
        <f>'[1]Master Prices'!C45</f>
        <v>0</v>
      </c>
      <c r="D40" s="96">
        <f>'[1]Master Prices'!D45</f>
        <v>0</v>
      </c>
      <c r="E40" s="96">
        <f>'[1]Master Prices'!E45</f>
        <v>0</v>
      </c>
      <c r="F40" s="96">
        <f>'[1]Master Prices'!F45</f>
        <v>0</v>
      </c>
      <c r="G40" s="96">
        <f>'[1]Master Prices'!G45</f>
        <v>0</v>
      </c>
      <c r="H40" s="96">
        <f>'[1]Master Prices'!H45</f>
        <v>0</v>
      </c>
      <c r="I40" s="96">
        <f>'[1]Master Prices'!I45</f>
        <v>0</v>
      </c>
    </row>
    <row r="41" spans="1:11" hidden="1" x14ac:dyDescent="0.25">
      <c r="A41" t="str">
        <f>'[1]Master Prices'!A46</f>
        <v>Corn, Yellow Dent</v>
      </c>
      <c r="B41" s="115">
        <f>'[1]Master Prices'!B46</f>
        <v>6.3303571428571431E-2</v>
      </c>
      <c r="C41" s="96" t="str">
        <f>'[1]Master Prices'!C46</f>
        <v>USDA St. Joseph, MO SJ_GR851 Report (http://www.ams.usda.gov/mnreports/sj_gr851.txt)</v>
      </c>
      <c r="D41" s="115">
        <f>'[1]Master Prices'!D46</f>
        <v>6.3936607142857149E-2</v>
      </c>
      <c r="E41" s="96">
        <f>'[1]Master Prices'!E46</f>
        <v>0</v>
      </c>
      <c r="F41" s="96">
        <f>'[1]Master Prices'!F46</f>
        <v>0</v>
      </c>
      <c r="G41" s="115">
        <f>'[1]Master Prices'!G46</f>
        <v>6.4569642857142867E-2</v>
      </c>
      <c r="H41" s="43" t="str">
        <f>'[1]Master Prices'!H46</f>
        <v>http://www.usda.gov/oce/commodity/projections/</v>
      </c>
      <c r="I41" s="94" t="str">
        <f>'[1]Master Prices'!I46</f>
        <v>$/lb</v>
      </c>
      <c r="K41" s="4"/>
    </row>
    <row r="42" spans="1:11" hidden="1" x14ac:dyDescent="0.25">
      <c r="A42" t="str">
        <f>'[1]Master Prices'!A47</f>
        <v>Corn, Nutridense</v>
      </c>
      <c r="B42" s="115">
        <f>'[1]Master Prices'!B47</f>
        <v>0</v>
      </c>
      <c r="C42" s="96" t="str">
        <f>'[1]Master Prices'!C47</f>
        <v>USDA St. Joseph, MO SJ_GR210 Report (http://www.ams.usda.gov/mnreports/sj_gr210.txt)</v>
      </c>
      <c r="D42" s="115">
        <f>'[1]Master Prices'!D47</f>
        <v>0</v>
      </c>
      <c r="E42" s="96">
        <f>'[1]Master Prices'!E47</f>
        <v>0</v>
      </c>
      <c r="F42" s="96">
        <f>'[1]Master Prices'!F47</f>
        <v>0</v>
      </c>
      <c r="G42" s="115">
        <f>'[1]Master Prices'!G47</f>
        <v>0</v>
      </c>
      <c r="H42">
        <f>'[1]Master Prices'!H47</f>
        <v>0</v>
      </c>
      <c r="I42" s="94" t="str">
        <f>'[1]Master Prices'!I47</f>
        <v>$/lb</v>
      </c>
    </row>
    <row r="43" spans="1:11" hidden="1" x14ac:dyDescent="0.25">
      <c r="A43" t="str">
        <f>'[1]Master Prices'!A48</f>
        <v>Corn Bran</v>
      </c>
      <c r="B43" s="115">
        <f>'[1]Master Prices'!B48</f>
        <v>0</v>
      </c>
      <c r="C43" s="96" t="str">
        <f>'[1]Master Prices'!C48</f>
        <v>USDA St. Joseph, MO NW_GR112 Report (http://www.ams.usda.gov/mnreports/nw_gr112.txt)</v>
      </c>
      <c r="D43" s="115">
        <f>'[1]Master Prices'!D48</f>
        <v>0</v>
      </c>
      <c r="E43" s="96">
        <f>'[1]Master Prices'!E48</f>
        <v>0</v>
      </c>
      <c r="F43" s="96">
        <f>'[1]Master Prices'!F48</f>
        <v>0</v>
      </c>
      <c r="G43" s="115">
        <f>'[1]Master Prices'!G48</f>
        <v>0</v>
      </c>
      <c r="H43">
        <f>'[1]Master Prices'!H48</f>
        <v>0</v>
      </c>
      <c r="I43" s="94" t="str">
        <f>'[1]Master Prices'!I48</f>
        <v>$/lb</v>
      </c>
    </row>
    <row r="44" spans="1:11" hidden="1" x14ac:dyDescent="0.25">
      <c r="A44" t="str">
        <f>'[1]Master Prices'!A49</f>
        <v>Corn DDG</v>
      </c>
      <c r="B44" s="115">
        <f>'[1]Master Prices'!B49</f>
        <v>0</v>
      </c>
      <c r="C44" s="96">
        <f>'[1]Master Prices'!C49</f>
        <v>0</v>
      </c>
      <c r="D44" s="115">
        <f>'[1]Master Prices'!D49</f>
        <v>0</v>
      </c>
      <c r="E44" s="96">
        <f>'[1]Master Prices'!E49</f>
        <v>0</v>
      </c>
      <c r="F44" s="96">
        <f>'[1]Master Prices'!F49</f>
        <v>0</v>
      </c>
      <c r="G44" s="115">
        <f>'[1]Master Prices'!G49</f>
        <v>0</v>
      </c>
      <c r="H44">
        <f>'[1]Master Prices'!H49</f>
        <v>0</v>
      </c>
      <c r="I44" s="94" t="str">
        <f>'[1]Master Prices'!I49</f>
        <v>$/lb</v>
      </c>
    </row>
    <row r="45" spans="1:11" hidden="1" x14ac:dyDescent="0.25">
      <c r="A45" t="str">
        <f>'[1]Master Prices'!A50</f>
        <v>Corn DDGS, &gt;10% Oil</v>
      </c>
      <c r="B45" s="115">
        <f>'[1]Master Prices'!B50</f>
        <v>0</v>
      </c>
      <c r="C45" s="96">
        <f>'[1]Master Prices'!C50</f>
        <v>0</v>
      </c>
      <c r="D45" s="115">
        <f>'[1]Master Prices'!D50</f>
        <v>0</v>
      </c>
      <c r="E45" s="96">
        <f>'[1]Master Prices'!E50</f>
        <v>0</v>
      </c>
      <c r="F45" s="96">
        <f>'[1]Master Prices'!F50</f>
        <v>0</v>
      </c>
      <c r="G45" s="115">
        <f>'[1]Master Prices'!G50</f>
        <v>0</v>
      </c>
      <c r="H45">
        <f>'[1]Master Prices'!H50</f>
        <v>0</v>
      </c>
      <c r="I45" s="94" t="str">
        <f>'[1]Master Prices'!I50</f>
        <v>$/lb</v>
      </c>
    </row>
    <row r="46" spans="1:11" hidden="1" x14ac:dyDescent="0.25">
      <c r="A46" t="str">
        <f>'[1]Master Prices'!A51</f>
        <v>Corn DDGS, &gt;6 and &lt;9% Oil</v>
      </c>
      <c r="B46" s="115">
        <f>'[1]Master Prices'!B51</f>
        <v>0</v>
      </c>
      <c r="C46" s="96">
        <f>'[1]Master Prices'!C51</f>
        <v>0</v>
      </c>
      <c r="D46" s="115">
        <f>'[1]Master Prices'!D51</f>
        <v>0</v>
      </c>
      <c r="E46" s="96">
        <f>'[1]Master Prices'!E51</f>
        <v>0</v>
      </c>
      <c r="F46" s="96">
        <f>'[1]Master Prices'!F51</f>
        <v>0</v>
      </c>
      <c r="G46" s="115">
        <f>'[1]Master Prices'!G51</f>
        <v>0</v>
      </c>
      <c r="H46">
        <f>'[1]Master Prices'!H51</f>
        <v>0</v>
      </c>
      <c r="I46" s="94" t="str">
        <f>'[1]Master Prices'!I51</f>
        <v>$/lb</v>
      </c>
    </row>
    <row r="47" spans="1:11" hidden="1" x14ac:dyDescent="0.25">
      <c r="A47" t="str">
        <f>'[1]Master Prices'!A52</f>
        <v>Corn DDGS, &lt;4% Oil</v>
      </c>
      <c r="B47" s="115">
        <f>'[1]Master Prices'!B52</f>
        <v>0</v>
      </c>
      <c r="C47" s="96">
        <f>'[1]Master Prices'!C52</f>
        <v>0</v>
      </c>
      <c r="D47" s="115">
        <f>'[1]Master Prices'!D52</f>
        <v>0</v>
      </c>
      <c r="E47" s="96">
        <f>'[1]Master Prices'!E52</f>
        <v>0</v>
      </c>
      <c r="F47" s="96">
        <f>'[1]Master Prices'!F52</f>
        <v>0</v>
      </c>
      <c r="G47" s="115">
        <f>'[1]Master Prices'!G52</f>
        <v>0</v>
      </c>
      <c r="H47">
        <f>'[1]Master Prices'!H52</f>
        <v>0</v>
      </c>
      <c r="I47" s="94" t="str">
        <f>'[1]Master Prices'!I52</f>
        <v>$/lb</v>
      </c>
    </row>
    <row r="48" spans="1:11" hidden="1" x14ac:dyDescent="0.25">
      <c r="A48" t="str">
        <f>'[1]Master Prices'!A53</f>
        <v>Corn HP DDG</v>
      </c>
      <c r="B48" s="115">
        <f>'[1]Master Prices'!B53</f>
        <v>0</v>
      </c>
      <c r="C48" s="96">
        <f>'[1]Master Prices'!C53</f>
        <v>0</v>
      </c>
      <c r="D48" s="115">
        <f>'[1]Master Prices'!D53</f>
        <v>0</v>
      </c>
      <c r="E48" s="96">
        <f>'[1]Master Prices'!E53</f>
        <v>0</v>
      </c>
      <c r="F48" s="96">
        <f>'[1]Master Prices'!F53</f>
        <v>0</v>
      </c>
      <c r="G48" s="115">
        <f>'[1]Master Prices'!G53</f>
        <v>0</v>
      </c>
      <c r="H48">
        <f>'[1]Master Prices'!H53</f>
        <v>0</v>
      </c>
      <c r="I48" s="94" t="str">
        <f>'[1]Master Prices'!I53</f>
        <v>$/lb</v>
      </c>
    </row>
    <row r="49" spans="1:9" hidden="1" x14ac:dyDescent="0.25">
      <c r="A49" t="str">
        <f>'[1]Master Prices'!A54</f>
        <v>Soybean Meal, Dehull, Sol Extr</v>
      </c>
      <c r="B49" s="115">
        <f>'[1]Master Prices'!B54</f>
        <v>0</v>
      </c>
      <c r="C49" s="96">
        <f>'[1]Master Prices'!C54</f>
        <v>0</v>
      </c>
      <c r="D49" s="115">
        <f>'[1]Master Prices'!D54</f>
        <v>0</v>
      </c>
      <c r="E49" s="96">
        <f>'[1]Master Prices'!E54</f>
        <v>0</v>
      </c>
      <c r="F49" s="96">
        <f>'[1]Master Prices'!F54</f>
        <v>0</v>
      </c>
      <c r="G49" s="115">
        <f>'[1]Master Prices'!G54</f>
        <v>0</v>
      </c>
      <c r="H49">
        <f>'[1]Master Prices'!H54</f>
        <v>0</v>
      </c>
      <c r="I49" s="94" t="str">
        <f>'[1]Master Prices'!I54</f>
        <v>$/lb</v>
      </c>
    </row>
    <row r="50" spans="1:9" hidden="1" x14ac:dyDescent="0.25">
      <c r="A50" t="str">
        <f>'[1]Master Prices'!A55</f>
        <v>Soybean Meal, Dehulled, Expelled</v>
      </c>
      <c r="B50" s="115">
        <f>'[1]Master Prices'!B55</f>
        <v>0</v>
      </c>
      <c r="C50" s="96">
        <f>'[1]Master Prices'!C55</f>
        <v>0</v>
      </c>
      <c r="D50" s="115">
        <f>'[1]Master Prices'!D55</f>
        <v>0</v>
      </c>
      <c r="E50" s="96">
        <f>'[1]Master Prices'!E55</f>
        <v>0</v>
      </c>
      <c r="F50" s="96">
        <f>'[1]Master Prices'!F55</f>
        <v>0</v>
      </c>
      <c r="G50" s="115">
        <f>'[1]Master Prices'!G55</f>
        <v>0</v>
      </c>
      <c r="H50">
        <f>'[1]Master Prices'!H55</f>
        <v>0</v>
      </c>
      <c r="I50" s="94" t="str">
        <f>'[1]Master Prices'!I55</f>
        <v>$/lb</v>
      </c>
    </row>
    <row r="51" spans="1:9" hidden="1" x14ac:dyDescent="0.25">
      <c r="A51" t="str">
        <f>'[1]Master Prices'!A56</f>
        <v>Soybean Meal, Solvent Extracted</v>
      </c>
      <c r="B51" s="115">
        <f>'[1]Master Prices'!B56</f>
        <v>0</v>
      </c>
      <c r="C51" s="96" t="str">
        <f>'[1]Master Prices'!C56</f>
        <v>USDA St. Joseph, MO SJ_GR851 Report (http://www.ams.usda.gov/mnreports/sj_gr851.txt)</v>
      </c>
      <c r="D51" s="115">
        <f>'[1]Master Prices'!D56</f>
        <v>0</v>
      </c>
      <c r="E51" s="96">
        <f>'[1]Master Prices'!E56</f>
        <v>0</v>
      </c>
      <c r="F51" s="96">
        <f>'[1]Master Prices'!F56</f>
        <v>0</v>
      </c>
      <c r="G51" s="115">
        <f>'[1]Master Prices'!G56</f>
        <v>0</v>
      </c>
      <c r="H51">
        <f>'[1]Master Prices'!H56</f>
        <v>0</v>
      </c>
      <c r="I51" s="94" t="str">
        <f>'[1]Master Prices'!I56</f>
        <v>$/lb</v>
      </c>
    </row>
    <row r="52" spans="1:9" hidden="1" x14ac:dyDescent="0.25">
      <c r="A52" t="str">
        <f>'[1]Master Prices'!A57</f>
        <v>Corn Gluten Meal</v>
      </c>
      <c r="B52" s="115">
        <f>'[1]Master Prices'!B57</f>
        <v>0</v>
      </c>
      <c r="C52" s="96" t="str">
        <f>'[1]Master Prices'!C57</f>
        <v>USDA St. Joseph, MO SJ_GR210 Report (http://www.ams.usda.gov/mnreports/sj_gr210.txt)</v>
      </c>
      <c r="D52" s="115">
        <f>'[1]Master Prices'!D57</f>
        <v>0</v>
      </c>
      <c r="E52" s="96">
        <f>'[1]Master Prices'!E57</f>
        <v>0</v>
      </c>
      <c r="F52" s="96">
        <f>'[1]Master Prices'!F57</f>
        <v>0</v>
      </c>
      <c r="G52" s="115">
        <f>'[1]Master Prices'!G57</f>
        <v>0</v>
      </c>
      <c r="H52">
        <f>'[1]Master Prices'!H57</f>
        <v>0</v>
      </c>
      <c r="I52" s="94" t="str">
        <f>'[1]Master Prices'!I57</f>
        <v>$/lb</v>
      </c>
    </row>
    <row r="53" spans="1:9" hidden="1" x14ac:dyDescent="0.25">
      <c r="A53" t="str">
        <f>'[1]Master Prices'!A58</f>
        <v>Corn Grits, Hominy Feed</v>
      </c>
      <c r="B53" s="115">
        <f>'[1]Master Prices'!B58</f>
        <v>0</v>
      </c>
      <c r="C53" s="96" t="str">
        <f>'[1]Master Prices'!C58</f>
        <v>USDA St. Joseph, MO NW_GR112 Report (http://www.ams.usda.gov/mnreports/nw_gr112.txt)</v>
      </c>
      <c r="D53" s="115">
        <f>'[1]Master Prices'!D58</f>
        <v>0</v>
      </c>
      <c r="E53" s="96">
        <f>'[1]Master Prices'!E58</f>
        <v>0</v>
      </c>
      <c r="F53" s="96">
        <f>'[1]Master Prices'!F58</f>
        <v>0</v>
      </c>
      <c r="G53" s="115">
        <f>'[1]Master Prices'!G58</f>
        <v>0</v>
      </c>
      <c r="H53">
        <f>'[1]Master Prices'!H58</f>
        <v>0</v>
      </c>
      <c r="I53" s="94" t="str">
        <f>'[1]Master Prices'!I58</f>
        <v>$/lb</v>
      </c>
    </row>
    <row r="54" spans="1:9" hidden="1" x14ac:dyDescent="0.25">
      <c r="A54" t="str">
        <f>'[1]Master Prices'!A59</f>
        <v>Cotton Seeds, Fullfat</v>
      </c>
      <c r="B54" s="115">
        <f>'[1]Master Prices'!B59</f>
        <v>0</v>
      </c>
      <c r="C54" s="96">
        <f>'[1]Master Prices'!C59</f>
        <v>0</v>
      </c>
      <c r="D54" s="115">
        <f>'[1]Master Prices'!D59</f>
        <v>0</v>
      </c>
      <c r="E54" s="96">
        <f>'[1]Master Prices'!E59</f>
        <v>0</v>
      </c>
      <c r="F54" s="96">
        <f>'[1]Master Prices'!F59</f>
        <v>0</v>
      </c>
      <c r="G54" s="115">
        <f>'[1]Master Prices'!G59</f>
        <v>0</v>
      </c>
      <c r="H54">
        <f>'[1]Master Prices'!H59</f>
        <v>0</v>
      </c>
      <c r="I54" s="94" t="str">
        <f>'[1]Master Prices'!I59</f>
        <v>$/lb</v>
      </c>
    </row>
    <row r="55" spans="1:9" hidden="1" x14ac:dyDescent="0.25">
      <c r="A55" t="str">
        <f>'[1]Master Prices'!A60</f>
        <v>Cotton Seed Meal</v>
      </c>
      <c r="B55" s="115">
        <f>'[1]Master Prices'!B60</f>
        <v>0</v>
      </c>
      <c r="C55" s="96">
        <f>'[1]Master Prices'!C60</f>
        <v>0</v>
      </c>
      <c r="D55" s="115">
        <f>'[1]Master Prices'!D60</f>
        <v>0</v>
      </c>
      <c r="E55" s="96">
        <f>'[1]Master Prices'!E60</f>
        <v>0</v>
      </c>
      <c r="F55" s="96">
        <f>'[1]Master Prices'!F60</f>
        <v>0</v>
      </c>
      <c r="G55" s="115">
        <f>'[1]Master Prices'!G60</f>
        <v>0</v>
      </c>
      <c r="H55">
        <f>'[1]Master Prices'!H60</f>
        <v>0</v>
      </c>
      <c r="I55" s="94" t="str">
        <f>'[1]Master Prices'!I60</f>
        <v>$/lb</v>
      </c>
    </row>
    <row r="56" spans="1:9" hidden="1" x14ac:dyDescent="0.25">
      <c r="A56" t="str">
        <f>'[1]Master Prices'!A61</f>
        <v>Feather Meal</v>
      </c>
      <c r="B56" s="115">
        <f>'[1]Master Prices'!B61</f>
        <v>0</v>
      </c>
      <c r="C56" s="96">
        <f>'[1]Master Prices'!C61</f>
        <v>0</v>
      </c>
      <c r="D56" s="115">
        <f>'[1]Master Prices'!D61</f>
        <v>0</v>
      </c>
      <c r="E56" s="96">
        <f>'[1]Master Prices'!E61</f>
        <v>0</v>
      </c>
      <c r="F56" s="96">
        <f>'[1]Master Prices'!F61</f>
        <v>0</v>
      </c>
      <c r="G56" s="115">
        <f>'[1]Master Prices'!G61</f>
        <v>0</v>
      </c>
      <c r="H56">
        <f>'[1]Master Prices'!H61</f>
        <v>0</v>
      </c>
      <c r="I56" s="94" t="str">
        <f>'[1]Master Prices'!I61</f>
        <v>$/lb</v>
      </c>
    </row>
    <row r="57" spans="1:9" hidden="1" x14ac:dyDescent="0.25">
      <c r="A57" t="str">
        <f>'[1]Master Prices'!A62</f>
        <v>Fish Meal Combined</v>
      </c>
      <c r="B57" s="115">
        <f>'[1]Master Prices'!B62</f>
        <v>0</v>
      </c>
      <c r="C57" s="96">
        <f>'[1]Master Prices'!C62</f>
        <v>0</v>
      </c>
      <c r="D57" s="115">
        <f>'[1]Master Prices'!D62</f>
        <v>0</v>
      </c>
      <c r="E57" s="96">
        <f>'[1]Master Prices'!E62</f>
        <v>0</v>
      </c>
      <c r="F57" s="96">
        <f>'[1]Master Prices'!F62</f>
        <v>0</v>
      </c>
      <c r="G57" s="115">
        <f>'[1]Master Prices'!G62</f>
        <v>0</v>
      </c>
      <c r="H57">
        <f>'[1]Master Prices'!H62</f>
        <v>0</v>
      </c>
      <c r="I57" s="94" t="str">
        <f>'[1]Master Prices'!I62</f>
        <v>$/lb</v>
      </c>
    </row>
    <row r="58" spans="1:9" hidden="1" x14ac:dyDescent="0.25">
      <c r="A58" t="str">
        <f>'[1]Master Prices'!A63</f>
        <v>Flaxseed</v>
      </c>
      <c r="B58" s="115">
        <f>'[1]Master Prices'!B63</f>
        <v>0</v>
      </c>
      <c r="C58" s="96">
        <f>'[1]Master Prices'!C63</f>
        <v>0</v>
      </c>
      <c r="D58" s="115">
        <f>'[1]Master Prices'!D63</f>
        <v>0</v>
      </c>
      <c r="E58" s="96">
        <f>'[1]Master Prices'!E63</f>
        <v>0</v>
      </c>
      <c r="F58" s="96">
        <f>'[1]Master Prices'!F63</f>
        <v>0</v>
      </c>
      <c r="G58" s="115">
        <f>'[1]Master Prices'!G63</f>
        <v>0</v>
      </c>
      <c r="H58">
        <f>'[1]Master Prices'!H63</f>
        <v>0</v>
      </c>
      <c r="I58" s="94" t="str">
        <f>'[1]Master Prices'!I63</f>
        <v>$/lb</v>
      </c>
    </row>
    <row r="59" spans="1:9" hidden="1" x14ac:dyDescent="0.25">
      <c r="A59" t="str">
        <f>'[1]Master Prices'!A64</f>
        <v>Flaxseed Meal</v>
      </c>
      <c r="B59" s="115">
        <f>'[1]Master Prices'!B64</f>
        <v>0</v>
      </c>
      <c r="C59" s="96">
        <f>'[1]Master Prices'!C64</f>
        <v>0</v>
      </c>
      <c r="D59" s="115">
        <f>'[1]Master Prices'!D64</f>
        <v>0</v>
      </c>
      <c r="E59" s="96">
        <f>'[1]Master Prices'!E64</f>
        <v>0</v>
      </c>
      <c r="F59" s="96">
        <f>'[1]Master Prices'!F64</f>
        <v>0</v>
      </c>
      <c r="G59" s="115">
        <f>'[1]Master Prices'!G64</f>
        <v>0</v>
      </c>
      <c r="H59">
        <f>'[1]Master Prices'!H64</f>
        <v>0</v>
      </c>
      <c r="I59" s="94" t="str">
        <f>'[1]Master Prices'!I64</f>
        <v>$/lb</v>
      </c>
    </row>
    <row r="60" spans="1:9" hidden="1" x14ac:dyDescent="0.25">
      <c r="A60" t="str">
        <f>'[1]Master Prices'!A65</f>
        <v>Lupins</v>
      </c>
      <c r="B60" s="115">
        <f>'[1]Master Prices'!B65</f>
        <v>0</v>
      </c>
      <c r="C60" s="96">
        <f>'[1]Master Prices'!C65</f>
        <v>0</v>
      </c>
      <c r="D60" s="115">
        <f>'[1]Master Prices'!D65</f>
        <v>0</v>
      </c>
      <c r="E60" s="96">
        <f>'[1]Master Prices'!E65</f>
        <v>0</v>
      </c>
      <c r="F60" s="96">
        <f>'[1]Master Prices'!F65</f>
        <v>0</v>
      </c>
      <c r="G60" s="115">
        <f>'[1]Master Prices'!G65</f>
        <v>0</v>
      </c>
      <c r="H60">
        <f>'[1]Master Prices'!H65</f>
        <v>0</v>
      </c>
      <c r="I60" s="94" t="str">
        <f>'[1]Master Prices'!I65</f>
        <v>$/lb</v>
      </c>
    </row>
    <row r="61" spans="1:9" hidden="1" x14ac:dyDescent="0.25">
      <c r="A61" t="str">
        <f>'[1]Master Prices'!A66</f>
        <v>Meat Meal</v>
      </c>
      <c r="B61" s="115">
        <f>'[1]Master Prices'!B66</f>
        <v>0</v>
      </c>
      <c r="C61" s="96" t="str">
        <f>'[1]Master Prices'!C66</f>
        <v>USDA St. Joseph, MO SJ_GR851 Report (http://www.ams.usda.gov/mnreports/sj_gr851.txt)</v>
      </c>
      <c r="D61" s="115">
        <f>'[1]Master Prices'!D66</f>
        <v>0</v>
      </c>
      <c r="E61" s="96">
        <f>'[1]Master Prices'!E66</f>
        <v>0</v>
      </c>
      <c r="F61" s="96">
        <f>'[1]Master Prices'!F66</f>
        <v>0</v>
      </c>
      <c r="G61" s="115">
        <f>'[1]Master Prices'!G66</f>
        <v>0</v>
      </c>
      <c r="H61">
        <f>'[1]Master Prices'!H66</f>
        <v>0</v>
      </c>
      <c r="I61" s="94" t="str">
        <f>'[1]Master Prices'!I66</f>
        <v>$/lb</v>
      </c>
    </row>
    <row r="62" spans="1:9" hidden="1" x14ac:dyDescent="0.25">
      <c r="A62" t="str">
        <f>'[1]Master Prices'!A67</f>
        <v>Meat and Bone Meal, P &gt;4%</v>
      </c>
      <c r="B62" s="115">
        <f>'[1]Master Prices'!B67</f>
        <v>0</v>
      </c>
      <c r="C62" s="96" t="str">
        <f>'[1]Master Prices'!C67</f>
        <v>USDA St. Joseph, MO SJ_GR210 Report (http://www.ams.usda.gov/mnreports/sj_gr210.txt)</v>
      </c>
      <c r="D62" s="115">
        <f>'[1]Master Prices'!D67</f>
        <v>0</v>
      </c>
      <c r="E62" s="96">
        <f>'[1]Master Prices'!E67</f>
        <v>0</v>
      </c>
      <c r="F62" s="96">
        <f>'[1]Master Prices'!F67</f>
        <v>0</v>
      </c>
      <c r="G62" s="115">
        <f>'[1]Master Prices'!G67</f>
        <v>0</v>
      </c>
      <c r="H62">
        <f>'[1]Master Prices'!H67</f>
        <v>0</v>
      </c>
      <c r="I62" s="94" t="str">
        <f>'[1]Master Prices'!I67</f>
        <v>$/lb</v>
      </c>
    </row>
    <row r="63" spans="1:9" hidden="1" x14ac:dyDescent="0.25">
      <c r="A63" t="str">
        <f>'[1]Master Prices'!A68</f>
        <v>Milk, Casein</v>
      </c>
      <c r="B63" s="115">
        <f>'[1]Master Prices'!B68</f>
        <v>0</v>
      </c>
      <c r="C63" s="96" t="str">
        <f>'[1]Master Prices'!C68</f>
        <v>USDA St. Joseph, MO NW_GR112 Report (http://www.ams.usda.gov/mnreports/nw_gr112.txt)</v>
      </c>
      <c r="D63" s="115">
        <f>'[1]Master Prices'!D68</f>
        <v>0</v>
      </c>
      <c r="E63" s="96">
        <f>'[1]Master Prices'!E68</f>
        <v>0</v>
      </c>
      <c r="F63" s="96">
        <f>'[1]Master Prices'!F68</f>
        <v>0</v>
      </c>
      <c r="G63" s="115">
        <f>'[1]Master Prices'!G68</f>
        <v>0</v>
      </c>
      <c r="H63">
        <f>'[1]Master Prices'!H68</f>
        <v>0</v>
      </c>
      <c r="I63" s="94" t="str">
        <f>'[1]Master Prices'!I68</f>
        <v>$/lb</v>
      </c>
    </row>
    <row r="64" spans="1:9" hidden="1" x14ac:dyDescent="0.25">
      <c r="A64" t="str">
        <f>'[1]Master Prices'!A69</f>
        <v>Milk, Lactose</v>
      </c>
      <c r="B64" s="115">
        <f>'[1]Master Prices'!B69</f>
        <v>0</v>
      </c>
      <c r="C64" s="96">
        <f>'[1]Master Prices'!C69</f>
        <v>0</v>
      </c>
      <c r="D64" s="115">
        <f>'[1]Master Prices'!D69</f>
        <v>0</v>
      </c>
      <c r="E64" s="96">
        <f>'[1]Master Prices'!E69</f>
        <v>0</v>
      </c>
      <c r="F64" s="96">
        <f>'[1]Master Prices'!F69</f>
        <v>0</v>
      </c>
      <c r="G64" s="115">
        <f>'[1]Master Prices'!G69</f>
        <v>0</v>
      </c>
      <c r="H64">
        <f>'[1]Master Prices'!H69</f>
        <v>0</v>
      </c>
      <c r="I64" s="94" t="str">
        <f>'[1]Master Prices'!I69</f>
        <v>$/lb</v>
      </c>
    </row>
    <row r="65" spans="1:9" hidden="1" x14ac:dyDescent="0.25">
      <c r="A65" t="str">
        <f>'[1]Master Prices'!A70</f>
        <v>Milk, Skim Milk Powder</v>
      </c>
      <c r="B65" s="115">
        <f>'[1]Master Prices'!B70</f>
        <v>0</v>
      </c>
      <c r="C65" s="96">
        <f>'[1]Master Prices'!C70</f>
        <v>0</v>
      </c>
      <c r="D65" s="115">
        <f>'[1]Master Prices'!D70</f>
        <v>0</v>
      </c>
      <c r="E65" s="96">
        <f>'[1]Master Prices'!E70</f>
        <v>0</v>
      </c>
      <c r="F65" s="96">
        <f>'[1]Master Prices'!F70</f>
        <v>0</v>
      </c>
      <c r="G65" s="115">
        <f>'[1]Master Prices'!G70</f>
        <v>0</v>
      </c>
      <c r="H65">
        <f>'[1]Master Prices'!H70</f>
        <v>0</v>
      </c>
      <c r="I65" s="94" t="str">
        <f>'[1]Master Prices'!I70</f>
        <v>$/lb</v>
      </c>
    </row>
    <row r="66" spans="1:9" hidden="1" x14ac:dyDescent="0.25">
      <c r="A66" t="str">
        <f>'[1]Master Prices'!A71</f>
        <v>Milk, Whey Powder</v>
      </c>
      <c r="B66" s="115">
        <f>'[1]Master Prices'!B71</f>
        <v>0</v>
      </c>
      <c r="C66" s="96">
        <f>'[1]Master Prices'!C71</f>
        <v>0</v>
      </c>
      <c r="D66" s="115">
        <f>'[1]Master Prices'!D71</f>
        <v>0</v>
      </c>
      <c r="E66" s="96">
        <f>'[1]Master Prices'!E71</f>
        <v>0</v>
      </c>
      <c r="F66" s="96">
        <f>'[1]Master Prices'!F71</f>
        <v>0</v>
      </c>
      <c r="G66" s="115">
        <f>'[1]Master Prices'!G71</f>
        <v>0</v>
      </c>
      <c r="H66">
        <f>'[1]Master Prices'!H71</f>
        <v>0</v>
      </c>
      <c r="I66" s="94" t="str">
        <f>'[1]Master Prices'!I71</f>
        <v>$/lb</v>
      </c>
    </row>
    <row r="67" spans="1:9" hidden="1" x14ac:dyDescent="0.25">
      <c r="A67" t="str">
        <f>'[1]Master Prices'!A72</f>
        <v>Milk, Whey Permeate, 85% lactose</v>
      </c>
      <c r="B67" s="115">
        <f>'[1]Master Prices'!B72</f>
        <v>0</v>
      </c>
      <c r="C67" s="96">
        <f>'[1]Master Prices'!C72</f>
        <v>0</v>
      </c>
      <c r="D67" s="115">
        <f>'[1]Master Prices'!D72</f>
        <v>0</v>
      </c>
      <c r="E67" s="96">
        <f>'[1]Master Prices'!E72</f>
        <v>0</v>
      </c>
      <c r="F67" s="96">
        <f>'[1]Master Prices'!F72</f>
        <v>0</v>
      </c>
      <c r="G67" s="115">
        <f>'[1]Master Prices'!G72</f>
        <v>0</v>
      </c>
      <c r="H67">
        <f>'[1]Master Prices'!H72</f>
        <v>0</v>
      </c>
      <c r="I67" s="94" t="str">
        <f>'[1]Master Prices'!I72</f>
        <v>$/lb</v>
      </c>
    </row>
    <row r="68" spans="1:9" hidden="1" x14ac:dyDescent="0.25">
      <c r="A68" t="str">
        <f>'[1]Master Prices'!A73</f>
        <v>Milk, Whey Protein Concentrate</v>
      </c>
      <c r="B68" s="115">
        <f>'[1]Master Prices'!B73</f>
        <v>0</v>
      </c>
      <c r="C68" s="96">
        <f>'[1]Master Prices'!C73</f>
        <v>0</v>
      </c>
      <c r="D68" s="115">
        <f>'[1]Master Prices'!D73</f>
        <v>0</v>
      </c>
      <c r="E68" s="96">
        <f>'[1]Master Prices'!E73</f>
        <v>0</v>
      </c>
      <c r="F68" s="96">
        <f>'[1]Master Prices'!F73</f>
        <v>0</v>
      </c>
      <c r="G68" s="115">
        <f>'[1]Master Prices'!G73</f>
        <v>0</v>
      </c>
      <c r="H68">
        <f>'[1]Master Prices'!H73</f>
        <v>0</v>
      </c>
      <c r="I68" s="94" t="str">
        <f>'[1]Master Prices'!I73</f>
        <v>$/lb</v>
      </c>
    </row>
    <row r="69" spans="1:9" hidden="1" x14ac:dyDescent="0.25">
      <c r="A69" t="str">
        <f>'[1]Master Prices'!A74</f>
        <v>Millet</v>
      </c>
      <c r="B69" s="115">
        <f>'[1]Master Prices'!B74</f>
        <v>0</v>
      </c>
      <c r="C69" s="96">
        <f>'[1]Master Prices'!C74</f>
        <v>0</v>
      </c>
      <c r="D69" s="115">
        <f>'[1]Master Prices'!D74</f>
        <v>0</v>
      </c>
      <c r="E69" s="96">
        <f>'[1]Master Prices'!E74</f>
        <v>0</v>
      </c>
      <c r="F69" s="96">
        <f>'[1]Master Prices'!F74</f>
        <v>0</v>
      </c>
      <c r="G69" s="115">
        <f>'[1]Master Prices'!G74</f>
        <v>0</v>
      </c>
      <c r="H69">
        <f>'[1]Master Prices'!H74</f>
        <v>0</v>
      </c>
      <c r="I69" s="94" t="str">
        <f>'[1]Master Prices'!I74</f>
        <v>$/lb</v>
      </c>
    </row>
    <row r="70" spans="1:9" hidden="1" x14ac:dyDescent="0.25">
      <c r="A70" t="str">
        <f>'[1]Master Prices'!A75</f>
        <v>Molasses, Sugarbeet</v>
      </c>
      <c r="B70" s="115">
        <f>'[1]Master Prices'!B75</f>
        <v>0</v>
      </c>
      <c r="C70" s="96">
        <f>'[1]Master Prices'!C75</f>
        <v>0</v>
      </c>
      <c r="D70" s="115">
        <f>'[1]Master Prices'!D75</f>
        <v>0</v>
      </c>
      <c r="E70" s="96">
        <f>'[1]Master Prices'!E75</f>
        <v>0</v>
      </c>
      <c r="F70" s="96">
        <f>'[1]Master Prices'!F75</f>
        <v>0</v>
      </c>
      <c r="G70" s="115">
        <f>'[1]Master Prices'!G75</f>
        <v>0</v>
      </c>
      <c r="H70">
        <f>'[1]Master Prices'!H75</f>
        <v>0</v>
      </c>
      <c r="I70" s="94" t="str">
        <f>'[1]Master Prices'!I75</f>
        <v>$/lb</v>
      </c>
    </row>
    <row r="71" spans="1:9" hidden="1" x14ac:dyDescent="0.25">
      <c r="A71" t="str">
        <f>'[1]Master Prices'!A76</f>
        <v>Molasses, Sugarcane</v>
      </c>
      <c r="B71" s="115">
        <f>'[1]Master Prices'!B76</f>
        <v>0</v>
      </c>
      <c r="C71" s="96" t="str">
        <f>'[1]Master Prices'!C76</f>
        <v>USDA St. Joseph, MO SJ_GR851 Report (http://www.ams.usda.gov/mnreports/sj_gr851.txt)</v>
      </c>
      <c r="D71" s="115">
        <f>'[1]Master Prices'!D76</f>
        <v>0</v>
      </c>
      <c r="E71" s="96">
        <f>'[1]Master Prices'!E76</f>
        <v>0</v>
      </c>
      <c r="F71" s="96">
        <f>'[1]Master Prices'!F76</f>
        <v>0</v>
      </c>
      <c r="G71" s="115">
        <f>'[1]Master Prices'!G76</f>
        <v>0</v>
      </c>
      <c r="H71">
        <f>'[1]Master Prices'!H76</f>
        <v>0</v>
      </c>
      <c r="I71" s="94" t="str">
        <f>'[1]Master Prices'!I76</f>
        <v>$/lb</v>
      </c>
    </row>
    <row r="72" spans="1:9" hidden="1" x14ac:dyDescent="0.25">
      <c r="A72" t="str">
        <f>'[1]Master Prices'!A77</f>
        <v>Oats</v>
      </c>
      <c r="B72" s="115">
        <f>'[1]Master Prices'!B77</f>
        <v>0</v>
      </c>
      <c r="C72" s="96" t="str">
        <f>'[1]Master Prices'!C77</f>
        <v>USDA St. Joseph, MO SJ_GR210 Report (http://www.ams.usda.gov/mnreports/sj_gr210.txt)</v>
      </c>
      <c r="D72" s="115">
        <f>'[1]Master Prices'!D77</f>
        <v>0</v>
      </c>
      <c r="E72" s="96">
        <f>'[1]Master Prices'!E77</f>
        <v>0</v>
      </c>
      <c r="F72" s="96">
        <f>'[1]Master Prices'!F77</f>
        <v>0</v>
      </c>
      <c r="G72" s="115">
        <f>'[1]Master Prices'!G77</f>
        <v>0</v>
      </c>
      <c r="H72">
        <f>'[1]Master Prices'!H77</f>
        <v>0</v>
      </c>
      <c r="I72" s="94" t="str">
        <f>'[1]Master Prices'!I77</f>
        <v>$/lb</v>
      </c>
    </row>
    <row r="73" spans="1:9" hidden="1" x14ac:dyDescent="0.25">
      <c r="A73" t="str">
        <f>'[1]Master Prices'!A78</f>
        <v>Oats, Naked</v>
      </c>
      <c r="B73" s="115">
        <f>'[1]Master Prices'!B78</f>
        <v>0</v>
      </c>
      <c r="C73" s="96" t="str">
        <f>'[1]Master Prices'!C78</f>
        <v>USDA St. Joseph, MO NW_GR112 Report (http://www.ams.usda.gov/mnreports/nw_gr112.txt)</v>
      </c>
      <c r="D73" s="115">
        <f>'[1]Master Prices'!D78</f>
        <v>0</v>
      </c>
      <c r="E73" s="96">
        <f>'[1]Master Prices'!E78</f>
        <v>0</v>
      </c>
      <c r="F73" s="96">
        <f>'[1]Master Prices'!F78</f>
        <v>0</v>
      </c>
      <c r="G73" s="115">
        <f>'[1]Master Prices'!G78</f>
        <v>0</v>
      </c>
      <c r="H73">
        <f>'[1]Master Prices'!H78</f>
        <v>0</v>
      </c>
      <c r="I73" s="94" t="str">
        <f>'[1]Master Prices'!I78</f>
        <v>$/lb</v>
      </c>
    </row>
    <row r="74" spans="1:9" hidden="1" x14ac:dyDescent="0.25">
      <c r="A74" t="str">
        <f>'[1]Master Prices'!A79</f>
        <v>Oat Groats</v>
      </c>
      <c r="B74" s="115">
        <f>'[1]Master Prices'!B79</f>
        <v>0</v>
      </c>
      <c r="C74" s="96">
        <f>'[1]Master Prices'!C79</f>
        <v>0</v>
      </c>
      <c r="D74" s="115">
        <f>'[1]Master Prices'!D79</f>
        <v>0</v>
      </c>
      <c r="E74" s="96">
        <f>'[1]Master Prices'!E79</f>
        <v>0</v>
      </c>
      <c r="F74" s="96">
        <f>'[1]Master Prices'!F79</f>
        <v>0</v>
      </c>
      <c r="G74" s="115">
        <f>'[1]Master Prices'!G79</f>
        <v>0</v>
      </c>
      <c r="H74">
        <f>'[1]Master Prices'!H79</f>
        <v>0</v>
      </c>
      <c r="I74" s="94" t="str">
        <f>'[1]Master Prices'!I79</f>
        <v>$/lb</v>
      </c>
    </row>
    <row r="75" spans="1:9" hidden="1" x14ac:dyDescent="0.25">
      <c r="A75" t="str">
        <f>'[1]Master Prices'!A80</f>
        <v>Peanut Meal, Expelled</v>
      </c>
      <c r="B75" s="115">
        <f>'[1]Master Prices'!B80</f>
        <v>0</v>
      </c>
      <c r="C75" s="96">
        <f>'[1]Master Prices'!C80</f>
        <v>0</v>
      </c>
      <c r="D75" s="115">
        <f>'[1]Master Prices'!D80</f>
        <v>0</v>
      </c>
      <c r="E75" s="96">
        <f>'[1]Master Prices'!E80</f>
        <v>0</v>
      </c>
      <c r="F75" s="96">
        <f>'[1]Master Prices'!F80</f>
        <v>0</v>
      </c>
      <c r="G75" s="115">
        <f>'[1]Master Prices'!G80</f>
        <v>0</v>
      </c>
      <c r="H75">
        <f>'[1]Master Prices'!H80</f>
        <v>0</v>
      </c>
      <c r="I75" s="94" t="str">
        <f>'[1]Master Prices'!I80</f>
        <v>$/lb</v>
      </c>
    </row>
    <row r="76" spans="1:9" hidden="1" x14ac:dyDescent="0.25">
      <c r="A76" t="str">
        <f>'[1]Master Prices'!A81</f>
        <v>Peanut Meal, Extracted</v>
      </c>
      <c r="B76" s="115">
        <f>'[1]Master Prices'!B81</f>
        <v>0</v>
      </c>
      <c r="C76" s="96">
        <f>'[1]Master Prices'!C81</f>
        <v>0</v>
      </c>
      <c r="D76" s="115">
        <f>'[1]Master Prices'!D81</f>
        <v>0</v>
      </c>
      <c r="E76" s="96">
        <f>'[1]Master Prices'!E81</f>
        <v>0</v>
      </c>
      <c r="F76" s="96">
        <f>'[1]Master Prices'!F81</f>
        <v>0</v>
      </c>
      <c r="G76" s="115">
        <f>'[1]Master Prices'!G81</f>
        <v>0</v>
      </c>
      <c r="H76">
        <f>'[1]Master Prices'!H81</f>
        <v>0</v>
      </c>
      <c r="I76" s="94" t="str">
        <f>'[1]Master Prices'!I81</f>
        <v>$/lb</v>
      </c>
    </row>
    <row r="77" spans="1:9" hidden="1" x14ac:dyDescent="0.25">
      <c r="A77" t="str">
        <f>'[1]Master Prices'!A82</f>
        <v>Peas, Field Peas</v>
      </c>
      <c r="B77" s="115">
        <f>'[1]Master Prices'!B82</f>
        <v>0</v>
      </c>
      <c r="C77" s="96">
        <f>'[1]Master Prices'!C82</f>
        <v>0</v>
      </c>
      <c r="D77" s="115">
        <f>'[1]Master Prices'!D82</f>
        <v>0</v>
      </c>
      <c r="E77" s="96">
        <f>'[1]Master Prices'!E82</f>
        <v>0</v>
      </c>
      <c r="F77" s="96">
        <f>'[1]Master Prices'!F82</f>
        <v>0</v>
      </c>
      <c r="G77" s="115">
        <f>'[1]Master Prices'!G82</f>
        <v>0</v>
      </c>
      <c r="H77">
        <f>'[1]Master Prices'!H82</f>
        <v>0</v>
      </c>
      <c r="I77" s="94" t="str">
        <f>'[1]Master Prices'!I82</f>
        <v>$/lb</v>
      </c>
    </row>
    <row r="78" spans="1:9" hidden="1" x14ac:dyDescent="0.25">
      <c r="A78" t="str">
        <f>'[1]Master Prices'!A83</f>
        <v>Pea Protein Concentrate</v>
      </c>
      <c r="B78" s="115">
        <f>'[1]Master Prices'!B83</f>
        <v>0</v>
      </c>
      <c r="C78" s="96">
        <f>'[1]Master Prices'!C83</f>
        <v>0</v>
      </c>
      <c r="D78" s="115">
        <f>'[1]Master Prices'!D83</f>
        <v>0</v>
      </c>
      <c r="E78" s="96">
        <f>'[1]Master Prices'!E83</f>
        <v>0</v>
      </c>
      <c r="F78" s="96">
        <f>'[1]Master Prices'!F83</f>
        <v>0</v>
      </c>
      <c r="G78" s="115">
        <f>'[1]Master Prices'!G83</f>
        <v>0</v>
      </c>
      <c r="H78">
        <f>'[1]Master Prices'!H83</f>
        <v>0</v>
      </c>
      <c r="I78" s="94" t="str">
        <f>'[1]Master Prices'!I83</f>
        <v>$/lb</v>
      </c>
    </row>
    <row r="79" spans="1:9" hidden="1" x14ac:dyDescent="0.25">
      <c r="A79" t="str">
        <f>'[1]Master Prices'!A84</f>
        <v>Potato Protein Concentrate</v>
      </c>
      <c r="B79" s="115">
        <f>'[1]Master Prices'!B84</f>
        <v>0</v>
      </c>
      <c r="C79" s="96">
        <f>'[1]Master Prices'!C84</f>
        <v>0</v>
      </c>
      <c r="D79" s="115">
        <f>'[1]Master Prices'!D84</f>
        <v>0</v>
      </c>
      <c r="E79" s="96">
        <f>'[1]Master Prices'!E84</f>
        <v>0</v>
      </c>
      <c r="F79" s="96">
        <f>'[1]Master Prices'!F84</f>
        <v>0</v>
      </c>
      <c r="G79" s="115">
        <f>'[1]Master Prices'!G84</f>
        <v>0</v>
      </c>
      <c r="H79">
        <f>'[1]Master Prices'!H84</f>
        <v>0</v>
      </c>
      <c r="I79" s="94" t="str">
        <f>'[1]Master Prices'!I84</f>
        <v>$/lb</v>
      </c>
    </row>
    <row r="80" spans="1:9" hidden="1" x14ac:dyDescent="0.25">
      <c r="A80" t="str">
        <f>'[1]Master Prices'!A85</f>
        <v>Poultry Byproduct</v>
      </c>
      <c r="B80" s="115">
        <f>'[1]Master Prices'!B85</f>
        <v>0</v>
      </c>
      <c r="C80" s="96">
        <f>'[1]Master Prices'!C85</f>
        <v>0</v>
      </c>
      <c r="D80" s="115">
        <f>'[1]Master Prices'!D85</f>
        <v>0</v>
      </c>
      <c r="E80" s="96">
        <f>'[1]Master Prices'!E85</f>
        <v>0</v>
      </c>
      <c r="F80" s="96">
        <f>'[1]Master Prices'!F85</f>
        <v>0</v>
      </c>
      <c r="G80" s="115">
        <f>'[1]Master Prices'!G85</f>
        <v>0</v>
      </c>
      <c r="H80">
        <f>'[1]Master Prices'!H85</f>
        <v>0</v>
      </c>
      <c r="I80" s="94" t="str">
        <f>'[1]Master Prices'!I85</f>
        <v>$/lb</v>
      </c>
    </row>
    <row r="81" spans="1:9" hidden="1" x14ac:dyDescent="0.25">
      <c r="A81" t="str">
        <f>'[1]Master Prices'!A86</f>
        <v>Rice</v>
      </c>
      <c r="B81" s="115">
        <f>'[1]Master Prices'!B86</f>
        <v>0</v>
      </c>
      <c r="C81" s="96" t="str">
        <f>'[1]Master Prices'!C86</f>
        <v>USDA St. Joseph, MO SJ_GR851 Report (http://www.ams.usda.gov/mnreports/sj_gr851.txt)</v>
      </c>
      <c r="D81" s="115">
        <f>'[1]Master Prices'!D86</f>
        <v>0</v>
      </c>
      <c r="E81" s="96">
        <f>'[1]Master Prices'!E86</f>
        <v>0</v>
      </c>
      <c r="F81" s="96">
        <f>'[1]Master Prices'!F86</f>
        <v>0</v>
      </c>
      <c r="G81" s="115">
        <f>'[1]Master Prices'!G86</f>
        <v>0</v>
      </c>
      <c r="H81">
        <f>'[1]Master Prices'!H86</f>
        <v>0</v>
      </c>
      <c r="I81" s="94" t="str">
        <f>'[1]Master Prices'!I86</f>
        <v>$/lb</v>
      </c>
    </row>
    <row r="82" spans="1:9" hidden="1" x14ac:dyDescent="0.25">
      <c r="A82" t="str">
        <f>'[1]Master Prices'!A87</f>
        <v>Rice Bran</v>
      </c>
      <c r="B82" s="115">
        <f>'[1]Master Prices'!B87</f>
        <v>0</v>
      </c>
      <c r="C82" s="96" t="str">
        <f>'[1]Master Prices'!C87</f>
        <v>USDA St. Joseph, MO SJ_GR210 Report (http://www.ams.usda.gov/mnreports/sj_gr210.txt)</v>
      </c>
      <c r="D82" s="115">
        <f>'[1]Master Prices'!D87</f>
        <v>0</v>
      </c>
      <c r="E82" s="96">
        <f>'[1]Master Prices'!E87</f>
        <v>0</v>
      </c>
      <c r="F82" s="96">
        <f>'[1]Master Prices'!F87</f>
        <v>0</v>
      </c>
      <c r="G82" s="115">
        <f>'[1]Master Prices'!G87</f>
        <v>0</v>
      </c>
      <c r="H82">
        <f>'[1]Master Prices'!H87</f>
        <v>0</v>
      </c>
      <c r="I82" s="94" t="str">
        <f>'[1]Master Prices'!I87</f>
        <v>$/lb</v>
      </c>
    </row>
    <row r="83" spans="1:9" hidden="1" x14ac:dyDescent="0.25">
      <c r="A83" t="str">
        <f>'[1]Master Prices'!A88</f>
        <v>Rice Bran, Defatted</v>
      </c>
      <c r="B83" s="115">
        <f>'[1]Master Prices'!B88</f>
        <v>0</v>
      </c>
      <c r="C83" s="96" t="str">
        <f>'[1]Master Prices'!C88</f>
        <v>USDA St. Joseph, MO NW_GR112 Report (http://www.ams.usda.gov/mnreports/nw_gr112.txt)</v>
      </c>
      <c r="D83" s="115">
        <f>'[1]Master Prices'!D88</f>
        <v>0</v>
      </c>
      <c r="E83" s="96">
        <f>'[1]Master Prices'!E88</f>
        <v>0</v>
      </c>
      <c r="F83" s="96">
        <f>'[1]Master Prices'!F88</f>
        <v>0</v>
      </c>
      <c r="G83" s="115">
        <f>'[1]Master Prices'!G88</f>
        <v>0</v>
      </c>
      <c r="H83">
        <f>'[1]Master Prices'!H88</f>
        <v>0</v>
      </c>
      <c r="I83" s="94" t="str">
        <f>'[1]Master Prices'!I88</f>
        <v>$/lb</v>
      </c>
    </row>
    <row r="84" spans="1:9" hidden="1" x14ac:dyDescent="0.25">
      <c r="A84" t="str">
        <f>'[1]Master Prices'!A89</f>
        <v>Rice, Broken</v>
      </c>
      <c r="B84" s="115">
        <f>'[1]Master Prices'!B89</f>
        <v>0</v>
      </c>
      <c r="C84" s="96">
        <f>'[1]Master Prices'!C89</f>
        <v>0</v>
      </c>
      <c r="D84" s="115">
        <f>'[1]Master Prices'!D89</f>
        <v>0</v>
      </c>
      <c r="E84" s="96">
        <f>'[1]Master Prices'!E89</f>
        <v>0</v>
      </c>
      <c r="F84" s="96">
        <f>'[1]Master Prices'!F89</f>
        <v>0</v>
      </c>
      <c r="G84" s="115">
        <f>'[1]Master Prices'!G89</f>
        <v>0</v>
      </c>
      <c r="H84">
        <f>'[1]Master Prices'!H89</f>
        <v>0</v>
      </c>
      <c r="I84" s="94" t="str">
        <f>'[1]Master Prices'!I89</f>
        <v>$/lb</v>
      </c>
    </row>
    <row r="85" spans="1:9" hidden="1" x14ac:dyDescent="0.25">
      <c r="A85" t="str">
        <f>'[1]Master Prices'!A90</f>
        <v>Rye</v>
      </c>
      <c r="B85" s="115">
        <f>'[1]Master Prices'!B90</f>
        <v>0</v>
      </c>
      <c r="C85" s="96">
        <f>'[1]Master Prices'!C90</f>
        <v>0</v>
      </c>
      <c r="D85" s="115">
        <f>'[1]Master Prices'!D90</f>
        <v>0</v>
      </c>
      <c r="E85" s="96">
        <f>'[1]Master Prices'!E90</f>
        <v>0</v>
      </c>
      <c r="F85" s="96">
        <f>'[1]Master Prices'!F90</f>
        <v>0</v>
      </c>
      <c r="G85" s="115">
        <f>'[1]Master Prices'!G90</f>
        <v>0</v>
      </c>
      <c r="H85">
        <f>'[1]Master Prices'!H90</f>
        <v>0</v>
      </c>
      <c r="I85" s="94" t="str">
        <f>'[1]Master Prices'!I90</f>
        <v>$/lb</v>
      </c>
    </row>
    <row r="86" spans="1:9" hidden="1" x14ac:dyDescent="0.25">
      <c r="A86" t="str">
        <f>'[1]Master Prices'!A91</f>
        <v>Sesame Meal</v>
      </c>
      <c r="B86" s="115">
        <f>'[1]Master Prices'!B91</f>
        <v>0</v>
      </c>
      <c r="C86" s="96">
        <f>'[1]Master Prices'!C91</f>
        <v>0</v>
      </c>
      <c r="D86" s="115">
        <f>'[1]Master Prices'!D91</f>
        <v>0</v>
      </c>
      <c r="E86" s="96">
        <f>'[1]Master Prices'!E91</f>
        <v>0</v>
      </c>
      <c r="F86" s="96">
        <f>'[1]Master Prices'!F91</f>
        <v>0</v>
      </c>
      <c r="G86" s="115">
        <f>'[1]Master Prices'!G91</f>
        <v>0</v>
      </c>
      <c r="H86">
        <f>'[1]Master Prices'!H91</f>
        <v>0</v>
      </c>
      <c r="I86" s="94" t="str">
        <f>'[1]Master Prices'!I91</f>
        <v>$/lb</v>
      </c>
    </row>
    <row r="87" spans="1:9" hidden="1" x14ac:dyDescent="0.25">
      <c r="A87" t="str">
        <f>'[1]Master Prices'!A92</f>
        <v>Sorghum</v>
      </c>
      <c r="B87" s="115">
        <f>'[1]Master Prices'!B92</f>
        <v>0</v>
      </c>
      <c r="C87" s="96">
        <f>'[1]Master Prices'!C92</f>
        <v>0</v>
      </c>
      <c r="D87" s="115">
        <f>'[1]Master Prices'!D92</f>
        <v>0</v>
      </c>
      <c r="E87" s="96">
        <f>'[1]Master Prices'!E92</f>
        <v>0</v>
      </c>
      <c r="F87" s="96">
        <f>'[1]Master Prices'!F92</f>
        <v>0</v>
      </c>
      <c r="G87" s="115">
        <f>'[1]Master Prices'!G92</f>
        <v>0</v>
      </c>
      <c r="H87">
        <f>'[1]Master Prices'!H92</f>
        <v>0</v>
      </c>
      <c r="I87" s="94" t="str">
        <f>'[1]Master Prices'!I92</f>
        <v>$/lb</v>
      </c>
    </row>
    <row r="88" spans="1:9" hidden="1" x14ac:dyDescent="0.25">
      <c r="A88" t="str">
        <f>'[1]Master Prices'!A93</f>
        <v>Soybeans, Full Fat</v>
      </c>
      <c r="B88" s="115">
        <f>'[1]Master Prices'!B93</f>
        <v>0</v>
      </c>
      <c r="C88" s="96">
        <f>'[1]Master Prices'!C93</f>
        <v>0</v>
      </c>
      <c r="D88" s="115">
        <f>'[1]Master Prices'!D93</f>
        <v>0</v>
      </c>
      <c r="E88" s="96">
        <f>'[1]Master Prices'!E93</f>
        <v>0</v>
      </c>
      <c r="F88" s="96">
        <f>'[1]Master Prices'!F93</f>
        <v>0</v>
      </c>
      <c r="G88" s="115">
        <f>'[1]Master Prices'!G93</f>
        <v>0</v>
      </c>
      <c r="H88">
        <f>'[1]Master Prices'!H93</f>
        <v>0</v>
      </c>
      <c r="I88" s="94" t="str">
        <f>'[1]Master Prices'!I93</f>
        <v>$/lb</v>
      </c>
    </row>
    <row r="89" spans="1:9" hidden="1" x14ac:dyDescent="0.25">
      <c r="A89" t="str">
        <f>'[1]Master Prices'!A94</f>
        <v>Soybeans, High Protein, Full Fat</v>
      </c>
      <c r="B89" s="115">
        <f>'[1]Master Prices'!B94</f>
        <v>0</v>
      </c>
      <c r="C89" s="96">
        <f>'[1]Master Prices'!C94</f>
        <v>0</v>
      </c>
      <c r="D89" s="115">
        <f>'[1]Master Prices'!D94</f>
        <v>0</v>
      </c>
      <c r="E89" s="96">
        <f>'[1]Master Prices'!E94</f>
        <v>0</v>
      </c>
      <c r="F89" s="96">
        <f>'[1]Master Prices'!F94</f>
        <v>0</v>
      </c>
      <c r="G89" s="115">
        <f>'[1]Master Prices'!G94</f>
        <v>0</v>
      </c>
      <c r="H89">
        <f>'[1]Master Prices'!H94</f>
        <v>0</v>
      </c>
      <c r="I89" s="94" t="str">
        <f>'[1]Master Prices'!I94</f>
        <v>$/lb</v>
      </c>
    </row>
    <row r="90" spans="1:9" hidden="1" x14ac:dyDescent="0.25">
      <c r="A90" t="str">
        <f>'[1]Master Prices'!A95</f>
        <v>Soybeans, Low Oligosaccharide, Full Fat</v>
      </c>
      <c r="B90" s="115">
        <f>'[1]Master Prices'!B95</f>
        <v>0</v>
      </c>
      <c r="C90" s="96">
        <f>'[1]Master Prices'!C95</f>
        <v>0</v>
      </c>
      <c r="D90" s="115">
        <f>'[1]Master Prices'!D95</f>
        <v>0</v>
      </c>
      <c r="E90" s="96">
        <f>'[1]Master Prices'!E95</f>
        <v>0</v>
      </c>
      <c r="F90" s="96">
        <f>'[1]Master Prices'!F95</f>
        <v>0</v>
      </c>
      <c r="G90" s="115">
        <f>'[1]Master Prices'!G95</f>
        <v>0</v>
      </c>
      <c r="H90">
        <f>'[1]Master Prices'!H95</f>
        <v>0</v>
      </c>
      <c r="I90" s="94" t="str">
        <f>'[1]Master Prices'!I95</f>
        <v>$/lb</v>
      </c>
    </row>
    <row r="91" spans="1:9" hidden="1" x14ac:dyDescent="0.25">
      <c r="A91" t="str">
        <f>'[1]Master Prices'!A96</f>
        <v>Soybean Meal, High Protein, Expelled</v>
      </c>
      <c r="B91" s="115">
        <f>'[1]Master Prices'!B96</f>
        <v>0</v>
      </c>
      <c r="C91" s="96" t="str">
        <f>'[1]Master Prices'!C96</f>
        <v>USDA St. Joseph, MO SJ_GR851 Report (http://www.ams.usda.gov/mnreports/sj_gr851.txt)</v>
      </c>
      <c r="D91" s="115">
        <f>'[1]Master Prices'!D96</f>
        <v>0</v>
      </c>
      <c r="E91" s="96">
        <f>'[1]Master Prices'!E96</f>
        <v>0</v>
      </c>
      <c r="F91" s="96">
        <f>'[1]Master Prices'!F96</f>
        <v>0</v>
      </c>
      <c r="G91" s="115">
        <f>'[1]Master Prices'!G96</f>
        <v>0</v>
      </c>
      <c r="H91">
        <f>'[1]Master Prices'!H96</f>
        <v>0</v>
      </c>
      <c r="I91" s="94" t="str">
        <f>'[1]Master Prices'!I96</f>
        <v>$/lb</v>
      </c>
    </row>
    <row r="92" spans="1:9" hidden="1" x14ac:dyDescent="0.25">
      <c r="A92" t="str">
        <f>'[1]Master Prices'!A97</f>
        <v>Soybean Meal, Low Oligosacch, Expell</v>
      </c>
      <c r="B92" s="115">
        <f>'[1]Master Prices'!B97</f>
        <v>0</v>
      </c>
      <c r="C92" s="96" t="str">
        <f>'[1]Master Prices'!C97</f>
        <v>USDA St. Joseph, MO SJ_GR210 Report (http://www.ams.usda.gov/mnreports/sj_gr210.txt)</v>
      </c>
      <c r="D92" s="115">
        <f>'[1]Master Prices'!D97</f>
        <v>0</v>
      </c>
      <c r="E92" s="96">
        <f>'[1]Master Prices'!E97</f>
        <v>0</v>
      </c>
      <c r="F92" s="96">
        <f>'[1]Master Prices'!F97</f>
        <v>0</v>
      </c>
      <c r="G92" s="115">
        <f>'[1]Master Prices'!G97</f>
        <v>0</v>
      </c>
      <c r="H92">
        <f>'[1]Master Prices'!H97</f>
        <v>0</v>
      </c>
      <c r="I92" s="94" t="str">
        <f>'[1]Master Prices'!I97</f>
        <v>$/lb</v>
      </c>
    </row>
    <row r="93" spans="1:9" hidden="1" x14ac:dyDescent="0.25">
      <c r="A93" t="str">
        <f>'[1]Master Prices'!A98</f>
        <v>Soybean Meal, Expelled</v>
      </c>
      <c r="B93" s="115">
        <f>'[1]Master Prices'!B98</f>
        <v>0</v>
      </c>
      <c r="C93" s="96" t="str">
        <f>'[1]Master Prices'!C98</f>
        <v>USDA St. Joseph, MO NW_GR112 Report (http://www.ams.usda.gov/mnreports/nw_gr112.txt)</v>
      </c>
      <c r="D93" s="115">
        <f>'[1]Master Prices'!D98</f>
        <v>0</v>
      </c>
      <c r="E93" s="96">
        <f>'[1]Master Prices'!E98</f>
        <v>0</v>
      </c>
      <c r="F93" s="96">
        <f>'[1]Master Prices'!F98</f>
        <v>0</v>
      </c>
      <c r="G93" s="115">
        <f>'[1]Master Prices'!G98</f>
        <v>0</v>
      </c>
      <c r="H93">
        <f>'[1]Master Prices'!H98</f>
        <v>0</v>
      </c>
      <c r="I93" s="94" t="str">
        <f>'[1]Master Prices'!I98</f>
        <v>$/lb</v>
      </c>
    </row>
    <row r="94" spans="1:9" hidden="1" x14ac:dyDescent="0.25">
      <c r="A94" t="str">
        <f>'[1]Master Prices'!A99</f>
        <v>Soybean Meal, Dehulled, Expelled</v>
      </c>
      <c r="B94" s="115">
        <f>'[1]Master Prices'!B99</f>
        <v>0</v>
      </c>
      <c r="C94" s="96">
        <f>'[1]Master Prices'!C99</f>
        <v>0</v>
      </c>
      <c r="D94" s="115">
        <f>'[1]Master Prices'!D99</f>
        <v>0</v>
      </c>
      <c r="E94" s="96">
        <f>'[1]Master Prices'!E99</f>
        <v>0</v>
      </c>
      <c r="F94" s="96">
        <f>'[1]Master Prices'!F99</f>
        <v>0</v>
      </c>
      <c r="G94" s="115">
        <f>'[1]Master Prices'!G99</f>
        <v>0</v>
      </c>
      <c r="H94">
        <f>'[1]Master Prices'!H99</f>
        <v>0</v>
      </c>
      <c r="I94" s="94" t="str">
        <f>'[1]Master Prices'!I99</f>
        <v>$/lb</v>
      </c>
    </row>
    <row r="95" spans="1:9" hidden="1" x14ac:dyDescent="0.25">
      <c r="A95" t="str">
        <f>'[1]Master Prices'!A100</f>
        <v>Soybean Meal, Solvent Extracted</v>
      </c>
      <c r="B95" s="115">
        <f>'[1]Master Prices'!B100</f>
        <v>0</v>
      </c>
      <c r="C95" s="96">
        <f>'[1]Master Prices'!C100</f>
        <v>0</v>
      </c>
      <c r="D95" s="115">
        <f>'[1]Master Prices'!D100</f>
        <v>0</v>
      </c>
      <c r="E95" s="96">
        <f>'[1]Master Prices'!E100</f>
        <v>0</v>
      </c>
      <c r="F95" s="96">
        <f>'[1]Master Prices'!F100</f>
        <v>0</v>
      </c>
      <c r="G95" s="115">
        <f>'[1]Master Prices'!G100</f>
        <v>0</v>
      </c>
      <c r="H95">
        <f>'[1]Master Prices'!H100</f>
        <v>0</v>
      </c>
      <c r="I95" s="94" t="str">
        <f>'[1]Master Prices'!I100</f>
        <v>$/lb</v>
      </c>
    </row>
    <row r="96" spans="1:9" hidden="1" x14ac:dyDescent="0.25">
      <c r="A96" t="str">
        <f>'[1]Master Prices'!A101</f>
        <v>Soybean Meal, Dehull, Sol Extr</v>
      </c>
      <c r="B96" s="115">
        <f>'[1]Master Prices'!B101</f>
        <v>0.15809999999999999</v>
      </c>
      <c r="C96" s="96" t="str">
        <f>'[1]Master Prices'!C101</f>
        <v>USDA St. Joseph, MO SJ_GR210 Report (http://www.ams.usda.gov/mnreports/sj_gr210.txt)</v>
      </c>
      <c r="D96" s="115">
        <f>'[1]Master Prices'!D101</f>
        <v>0.15968099999999999</v>
      </c>
      <c r="E96" s="96">
        <f>'[1]Master Prices'!E101</f>
        <v>0</v>
      </c>
      <c r="F96" s="96">
        <f>'[1]Master Prices'!F101</f>
        <v>0</v>
      </c>
      <c r="G96" s="115">
        <f>'[1]Master Prices'!G101</f>
        <v>0.16126199999999999</v>
      </c>
      <c r="H96" s="41" t="str">
        <f>'[1]Master Prices'!H101</f>
        <v>http://www.usda.gov/oce/commodity/projections/</v>
      </c>
      <c r="I96" s="94" t="str">
        <f>'[1]Master Prices'!I101</f>
        <v>$/lb</v>
      </c>
    </row>
    <row r="97" spans="1:9" hidden="1" x14ac:dyDescent="0.25">
      <c r="A97" t="str">
        <f>'[1]Master Prices'!A102</f>
        <v>Soybean Meal, High Prot, Dehull, Solv Extr</v>
      </c>
      <c r="B97" s="27">
        <f>'[1]Master Prices'!B102</f>
        <v>0</v>
      </c>
      <c r="C97">
        <f>'[1]Master Prices'!C102</f>
        <v>0</v>
      </c>
      <c r="D97" s="30">
        <f>'[1]Master Prices'!D102</f>
        <v>0</v>
      </c>
      <c r="E97">
        <f>'[1]Master Prices'!E102</f>
        <v>0</v>
      </c>
      <c r="F97">
        <f>'[1]Master Prices'!F102</f>
        <v>0</v>
      </c>
      <c r="G97" s="42">
        <f>'[1]Master Prices'!G102</f>
        <v>0</v>
      </c>
      <c r="H97">
        <f>'[1]Master Prices'!H102</f>
        <v>0</v>
      </c>
      <c r="I97" s="94" t="str">
        <f>'[1]Master Prices'!I102</f>
        <v>$/lb</v>
      </c>
    </row>
    <row r="98" spans="1:9" hidden="1" x14ac:dyDescent="0.25">
      <c r="A98" t="str">
        <f>'[1]Master Prices'!A103</f>
        <v>Soybean Meal, Enzyme Treated</v>
      </c>
      <c r="B98" s="27">
        <f>'[1]Master Prices'!B103</f>
        <v>0</v>
      </c>
      <c r="C98">
        <f>'[1]Master Prices'!C103</f>
        <v>0</v>
      </c>
      <c r="D98" s="30">
        <f>'[1]Master Prices'!D103</f>
        <v>0</v>
      </c>
      <c r="E98">
        <f>'[1]Master Prices'!E103</f>
        <v>0</v>
      </c>
      <c r="F98">
        <f>'[1]Master Prices'!F103</f>
        <v>0</v>
      </c>
      <c r="G98" s="42">
        <f>'[1]Master Prices'!G103</f>
        <v>0</v>
      </c>
      <c r="H98">
        <f>'[1]Master Prices'!H103</f>
        <v>0</v>
      </c>
      <c r="I98" s="94" t="str">
        <f>'[1]Master Prices'!I103</f>
        <v>$/lb</v>
      </c>
    </row>
    <row r="99" spans="1:9" hidden="1" x14ac:dyDescent="0.25">
      <c r="A99" t="str">
        <f>'[1]Master Prices'!A104</f>
        <v>Soybean Meal, Fermented</v>
      </c>
      <c r="B99" s="27">
        <f>'[1]Master Prices'!B104</f>
        <v>0</v>
      </c>
      <c r="C99">
        <f>'[1]Master Prices'!C104</f>
        <v>0</v>
      </c>
      <c r="D99" s="30">
        <f>'[1]Master Prices'!D104</f>
        <v>0</v>
      </c>
      <c r="E99">
        <f>'[1]Master Prices'!E104</f>
        <v>0</v>
      </c>
      <c r="F99">
        <f>'[1]Master Prices'!F104</f>
        <v>0</v>
      </c>
      <c r="G99" s="42">
        <f>'[1]Master Prices'!G104</f>
        <v>0</v>
      </c>
      <c r="H99">
        <f>'[1]Master Prices'!H104</f>
        <v>0</v>
      </c>
      <c r="I99" s="94" t="str">
        <f>'[1]Master Prices'!I104</f>
        <v>$/lb</v>
      </c>
    </row>
    <row r="100" spans="1:9" hidden="1" x14ac:dyDescent="0.25">
      <c r="A100" t="str">
        <f>'[1]Master Prices'!A105</f>
        <v>Soybean Hulls</v>
      </c>
      <c r="B100" s="27">
        <f>'[1]Master Prices'!B105</f>
        <v>0</v>
      </c>
      <c r="C100">
        <f>'[1]Master Prices'!C105</f>
        <v>0</v>
      </c>
      <c r="D100" s="30">
        <f>'[1]Master Prices'!D105</f>
        <v>0</v>
      </c>
      <c r="E100">
        <f>'[1]Master Prices'!E105</f>
        <v>0</v>
      </c>
      <c r="F100">
        <f>'[1]Master Prices'!F105</f>
        <v>0</v>
      </c>
      <c r="G100" s="42">
        <f>'[1]Master Prices'!G105</f>
        <v>0</v>
      </c>
      <c r="H100">
        <f>'[1]Master Prices'!H105</f>
        <v>0</v>
      </c>
      <c r="I100" s="94" t="str">
        <f>'[1]Master Prices'!I105</f>
        <v>$/lb</v>
      </c>
    </row>
    <row r="101" spans="1:9" hidden="1" x14ac:dyDescent="0.25">
      <c r="A101" t="str">
        <f>'[1]Master Prices'!A106</f>
        <v>Soy Protein Concentrate</v>
      </c>
      <c r="B101" s="27">
        <f>'[1]Master Prices'!B106</f>
        <v>0</v>
      </c>
      <c r="C101">
        <f>'[1]Master Prices'!C106</f>
        <v>0</v>
      </c>
      <c r="D101" s="30">
        <f>'[1]Master Prices'!D106</f>
        <v>0</v>
      </c>
      <c r="E101">
        <f>'[1]Master Prices'!E106</f>
        <v>0</v>
      </c>
      <c r="F101">
        <f>'[1]Master Prices'!F106</f>
        <v>0</v>
      </c>
      <c r="G101" s="42">
        <f>'[1]Master Prices'!G106</f>
        <v>0</v>
      </c>
      <c r="H101">
        <f>'[1]Master Prices'!H106</f>
        <v>0</v>
      </c>
      <c r="I101" s="94" t="str">
        <f>'[1]Master Prices'!I106</f>
        <v>$/lb</v>
      </c>
    </row>
    <row r="102" spans="1:9" hidden="1" x14ac:dyDescent="0.25">
      <c r="A102" t="str">
        <f>'[1]Master Prices'!A107</f>
        <v>Soy Protein Isolate</v>
      </c>
      <c r="B102" s="27">
        <f>'[1]Master Prices'!B107</f>
        <v>0</v>
      </c>
      <c r="C102">
        <f>'[1]Master Prices'!C107</f>
        <v>0</v>
      </c>
      <c r="D102" s="30">
        <f>'[1]Master Prices'!D107</f>
        <v>0</v>
      </c>
      <c r="E102">
        <f>'[1]Master Prices'!E107</f>
        <v>0</v>
      </c>
      <c r="F102">
        <f>'[1]Master Prices'!F107</f>
        <v>0</v>
      </c>
      <c r="G102" s="42">
        <f>'[1]Master Prices'!G107</f>
        <v>0</v>
      </c>
      <c r="H102">
        <f>'[1]Master Prices'!H107</f>
        <v>0</v>
      </c>
      <c r="I102" s="94" t="str">
        <f>'[1]Master Prices'!I107</f>
        <v>$/lb</v>
      </c>
    </row>
    <row r="103" spans="1:9" hidden="1" x14ac:dyDescent="0.25">
      <c r="A103" t="str">
        <f>'[1]Master Prices'!A108</f>
        <v>Sugar Beet Pulp</v>
      </c>
      <c r="B103" s="27">
        <f>'[1]Master Prices'!B108</f>
        <v>0</v>
      </c>
      <c r="C103">
        <f>'[1]Master Prices'!C108</f>
        <v>0</v>
      </c>
      <c r="D103" s="30">
        <f>'[1]Master Prices'!D108</f>
        <v>0</v>
      </c>
      <c r="E103">
        <f>'[1]Master Prices'!E108</f>
        <v>0</v>
      </c>
      <c r="F103">
        <f>'[1]Master Prices'!F108</f>
        <v>0</v>
      </c>
      <c r="G103" s="42">
        <f>'[1]Master Prices'!G108</f>
        <v>0</v>
      </c>
      <c r="H103">
        <f>'[1]Master Prices'!H108</f>
        <v>0</v>
      </c>
      <c r="I103" s="94" t="str">
        <f>'[1]Master Prices'!I108</f>
        <v>$/lb</v>
      </c>
    </row>
    <row r="104" spans="1:9" hidden="1" x14ac:dyDescent="0.25">
      <c r="A104" t="str">
        <f>'[1]Master Prices'!A109</f>
        <v>Sunflower, Full Fat</v>
      </c>
      <c r="B104" s="27">
        <f>'[1]Master Prices'!B109</f>
        <v>0</v>
      </c>
      <c r="C104">
        <f>'[1]Master Prices'!C109</f>
        <v>0</v>
      </c>
      <c r="D104" s="30">
        <f>'[1]Master Prices'!D109</f>
        <v>0</v>
      </c>
      <c r="E104">
        <f>'[1]Master Prices'!E109</f>
        <v>0</v>
      </c>
      <c r="F104">
        <f>'[1]Master Prices'!F109</f>
        <v>0</v>
      </c>
      <c r="G104" s="42">
        <f>'[1]Master Prices'!G109</f>
        <v>0</v>
      </c>
      <c r="H104">
        <f>'[1]Master Prices'!H109</f>
        <v>0</v>
      </c>
      <c r="I104" s="94" t="str">
        <f>'[1]Master Prices'!I109</f>
        <v>$/lb</v>
      </c>
    </row>
    <row r="105" spans="1:9" hidden="1" x14ac:dyDescent="0.25">
      <c r="A105" t="str">
        <f>'[1]Master Prices'!A110</f>
        <v>Sunflower Meal, Solvent Extracted</v>
      </c>
      <c r="B105" s="27">
        <f>'[1]Master Prices'!B110</f>
        <v>0</v>
      </c>
      <c r="C105">
        <f>'[1]Master Prices'!C110</f>
        <v>0</v>
      </c>
      <c r="D105" s="30">
        <f>'[1]Master Prices'!D110</f>
        <v>0</v>
      </c>
      <c r="E105">
        <f>'[1]Master Prices'!E110</f>
        <v>0</v>
      </c>
      <c r="F105">
        <f>'[1]Master Prices'!F110</f>
        <v>0</v>
      </c>
      <c r="G105" s="42">
        <f>'[1]Master Prices'!G110</f>
        <v>0</v>
      </c>
      <c r="H105">
        <f>'[1]Master Prices'!H110</f>
        <v>0</v>
      </c>
      <c r="I105" s="94" t="str">
        <f>'[1]Master Prices'!I110</f>
        <v>$/lb</v>
      </c>
    </row>
    <row r="106" spans="1:9" hidden="1" x14ac:dyDescent="0.25">
      <c r="A106" t="str">
        <f>'[1]Master Prices'!A111</f>
        <v>Sunflower Meal, Dehulled, Solvent Extr</v>
      </c>
      <c r="B106" s="27">
        <f>'[1]Master Prices'!B111</f>
        <v>0</v>
      </c>
      <c r="C106">
        <f>'[1]Master Prices'!C111</f>
        <v>0</v>
      </c>
      <c r="D106" s="30">
        <f>'[1]Master Prices'!D111</f>
        <v>0</v>
      </c>
      <c r="E106">
        <f>'[1]Master Prices'!E111</f>
        <v>0</v>
      </c>
      <c r="F106">
        <f>'[1]Master Prices'!F111</f>
        <v>0</v>
      </c>
      <c r="G106" s="42">
        <f>'[1]Master Prices'!G111</f>
        <v>0</v>
      </c>
      <c r="H106">
        <f>'[1]Master Prices'!H111</f>
        <v>0</v>
      </c>
      <c r="I106" s="94" t="str">
        <f>'[1]Master Prices'!I111</f>
        <v>$/lb</v>
      </c>
    </row>
    <row r="107" spans="1:9" hidden="1" x14ac:dyDescent="0.25">
      <c r="A107" t="str">
        <f>'[1]Master Prices'!A112</f>
        <v>Triticale</v>
      </c>
      <c r="B107" s="27">
        <f>'[1]Master Prices'!B112</f>
        <v>0</v>
      </c>
      <c r="C107">
        <f>'[1]Master Prices'!C112</f>
        <v>0</v>
      </c>
      <c r="D107" s="30">
        <f>'[1]Master Prices'!D112</f>
        <v>0</v>
      </c>
      <c r="E107">
        <f>'[1]Master Prices'!E112</f>
        <v>0</v>
      </c>
      <c r="F107">
        <f>'[1]Master Prices'!F112</f>
        <v>0</v>
      </c>
      <c r="G107" s="42">
        <f>'[1]Master Prices'!G112</f>
        <v>0</v>
      </c>
      <c r="H107">
        <f>'[1]Master Prices'!H112</f>
        <v>0</v>
      </c>
      <c r="I107" s="94" t="str">
        <f>'[1]Master Prices'!I112</f>
        <v>$/lb</v>
      </c>
    </row>
    <row r="108" spans="1:9" hidden="1" x14ac:dyDescent="0.25">
      <c r="A108" t="str">
        <f>'[1]Master Prices'!A113</f>
        <v>Wheat, Hard Red</v>
      </c>
      <c r="B108" s="27">
        <f>'[1]Master Prices'!B113</f>
        <v>0</v>
      </c>
      <c r="C108">
        <f>'[1]Master Prices'!C113</f>
        <v>0</v>
      </c>
      <c r="D108" s="30">
        <f>'[1]Master Prices'!D113</f>
        <v>0</v>
      </c>
      <c r="E108">
        <f>'[1]Master Prices'!E113</f>
        <v>0</v>
      </c>
      <c r="F108">
        <f>'[1]Master Prices'!F113</f>
        <v>0</v>
      </c>
      <c r="G108" s="42">
        <f>'[1]Master Prices'!G113</f>
        <v>0</v>
      </c>
      <c r="H108">
        <f>'[1]Master Prices'!H113</f>
        <v>0</v>
      </c>
      <c r="I108" s="94" t="str">
        <f>'[1]Master Prices'!I113</f>
        <v>$/lb</v>
      </c>
    </row>
    <row r="109" spans="1:9" hidden="1" x14ac:dyDescent="0.25">
      <c r="A109" t="str">
        <f>'[1]Master Prices'!A114</f>
        <v>Wheat, Soft Red</v>
      </c>
      <c r="B109" s="27">
        <f>'[1]Master Prices'!B114</f>
        <v>0</v>
      </c>
      <c r="C109">
        <f>'[1]Master Prices'!C114</f>
        <v>0</v>
      </c>
      <c r="D109" s="30">
        <f>'[1]Master Prices'!D114</f>
        <v>0</v>
      </c>
      <c r="E109">
        <f>'[1]Master Prices'!E114</f>
        <v>0</v>
      </c>
      <c r="F109">
        <f>'[1]Master Prices'!F114</f>
        <v>0</v>
      </c>
      <c r="G109" s="42">
        <f>'[1]Master Prices'!G114</f>
        <v>0</v>
      </c>
      <c r="H109">
        <f>'[1]Master Prices'!H114</f>
        <v>0</v>
      </c>
      <c r="I109" s="94" t="str">
        <f>'[1]Master Prices'!I114</f>
        <v>$/lb</v>
      </c>
    </row>
    <row r="110" spans="1:9" hidden="1" x14ac:dyDescent="0.25">
      <c r="A110" t="str">
        <f>'[1]Master Prices'!A115</f>
        <v>Wheat Bran</v>
      </c>
      <c r="B110" s="27">
        <f>'[1]Master Prices'!B115</f>
        <v>0</v>
      </c>
      <c r="C110">
        <f>'[1]Master Prices'!C115</f>
        <v>0</v>
      </c>
      <c r="D110" s="30">
        <f>'[1]Master Prices'!D115</f>
        <v>0</v>
      </c>
      <c r="E110">
        <f>'[1]Master Prices'!E115</f>
        <v>0</v>
      </c>
      <c r="F110">
        <f>'[1]Master Prices'!F115</f>
        <v>0</v>
      </c>
      <c r="G110" s="42">
        <f>'[1]Master Prices'!G115</f>
        <v>0</v>
      </c>
      <c r="H110">
        <f>'[1]Master Prices'!H115</f>
        <v>0</v>
      </c>
      <c r="I110" s="94" t="str">
        <f>'[1]Master Prices'!I115</f>
        <v>$/lb</v>
      </c>
    </row>
    <row r="111" spans="1:9" hidden="1" x14ac:dyDescent="0.25">
      <c r="A111" t="str">
        <f>'[1]Master Prices'!A116</f>
        <v>Wheat Middlings</v>
      </c>
      <c r="B111" s="27">
        <f>'[1]Master Prices'!B116</f>
        <v>0</v>
      </c>
      <c r="C111">
        <f>'[1]Master Prices'!C116</f>
        <v>0</v>
      </c>
      <c r="D111" s="30">
        <f>'[1]Master Prices'!D116</f>
        <v>0</v>
      </c>
      <c r="E111">
        <f>'[1]Master Prices'!E116</f>
        <v>0</v>
      </c>
      <c r="F111">
        <f>'[1]Master Prices'!F116</f>
        <v>0</v>
      </c>
      <c r="G111" s="42">
        <f>'[1]Master Prices'!G116</f>
        <v>0</v>
      </c>
      <c r="H111">
        <f>'[1]Master Prices'!H116</f>
        <v>0</v>
      </c>
      <c r="I111" s="94" t="str">
        <f>'[1]Master Prices'!I116</f>
        <v>$/lb</v>
      </c>
    </row>
    <row r="112" spans="1:9" hidden="1" x14ac:dyDescent="0.25">
      <c r="A112" t="str">
        <f>'[1]Master Prices'!A117</f>
        <v>Wheat Shorts</v>
      </c>
      <c r="B112" s="27">
        <f>'[1]Master Prices'!B117</f>
        <v>0</v>
      </c>
      <c r="C112">
        <f>'[1]Master Prices'!C117</f>
        <v>0</v>
      </c>
      <c r="D112" s="30">
        <f>'[1]Master Prices'!D117</f>
        <v>0</v>
      </c>
      <c r="E112">
        <f>'[1]Master Prices'!E117</f>
        <v>0</v>
      </c>
      <c r="F112">
        <f>'[1]Master Prices'!F117</f>
        <v>0</v>
      </c>
      <c r="G112" s="42">
        <f>'[1]Master Prices'!G117</f>
        <v>0</v>
      </c>
      <c r="H112">
        <f>'[1]Master Prices'!H117</f>
        <v>0</v>
      </c>
      <c r="I112" s="94" t="str">
        <f>'[1]Master Prices'!I117</f>
        <v>$/lb</v>
      </c>
    </row>
    <row r="113" spans="1:9" hidden="1" x14ac:dyDescent="0.25">
      <c r="A113" t="str">
        <f>'[1]Master Prices'!A118</f>
        <v>Wheat DDGS</v>
      </c>
      <c r="B113" s="27">
        <f>'[1]Master Prices'!B118</f>
        <v>0</v>
      </c>
      <c r="C113">
        <f>'[1]Master Prices'!C118</f>
        <v>0</v>
      </c>
      <c r="D113" s="30">
        <f>'[1]Master Prices'!D118</f>
        <v>0</v>
      </c>
      <c r="E113">
        <f>'[1]Master Prices'!E118</f>
        <v>0</v>
      </c>
      <c r="F113">
        <f>'[1]Master Prices'!F118</f>
        <v>0</v>
      </c>
      <c r="G113" s="42">
        <f>'[1]Master Prices'!G118</f>
        <v>0</v>
      </c>
      <c r="H113">
        <f>'[1]Master Prices'!H118</f>
        <v>0</v>
      </c>
      <c r="I113" s="94" t="str">
        <f>'[1]Master Prices'!I118</f>
        <v>$/lb</v>
      </c>
    </row>
    <row r="114" spans="1:9" hidden="1" x14ac:dyDescent="0.25">
      <c r="A114" t="str">
        <f>'[1]Master Prices'!A119</f>
        <v>Yeast, Brewers' Yeast</v>
      </c>
      <c r="B114" s="27">
        <f>'[1]Master Prices'!B119</f>
        <v>0</v>
      </c>
      <c r="C114">
        <f>'[1]Master Prices'!C119</f>
        <v>0</v>
      </c>
      <c r="D114" s="30">
        <f>'[1]Master Prices'!D119</f>
        <v>0</v>
      </c>
      <c r="E114">
        <f>'[1]Master Prices'!E119</f>
        <v>0</v>
      </c>
      <c r="F114">
        <f>'[1]Master Prices'!F119</f>
        <v>0</v>
      </c>
      <c r="G114" s="42">
        <f>'[1]Master Prices'!G119</f>
        <v>0</v>
      </c>
      <c r="H114">
        <f>'[1]Master Prices'!H119</f>
        <v>0</v>
      </c>
      <c r="I114" s="94" t="str">
        <f>'[1]Master Prices'!I119</f>
        <v>$/lb</v>
      </c>
    </row>
    <row r="115" spans="1:9" hidden="1" x14ac:dyDescent="0.25">
      <c r="A115" t="str">
        <f>'[1]Master Prices'!A120</f>
        <v>Yeast, Single Cell Protein</v>
      </c>
      <c r="B115" s="27">
        <f>'[1]Master Prices'!B120</f>
        <v>0</v>
      </c>
      <c r="C115">
        <f>'[1]Master Prices'!C120</f>
        <v>0</v>
      </c>
      <c r="D115" s="30">
        <f>'[1]Master Prices'!D120</f>
        <v>0</v>
      </c>
      <c r="E115">
        <f>'[1]Master Prices'!E120</f>
        <v>0</v>
      </c>
      <c r="F115">
        <f>'[1]Master Prices'!F120</f>
        <v>0</v>
      </c>
      <c r="G115" s="42">
        <f>'[1]Master Prices'!G120</f>
        <v>0</v>
      </c>
      <c r="H115">
        <f>'[1]Master Prices'!H120</f>
        <v>0</v>
      </c>
      <c r="I115" s="94" t="str">
        <f>'[1]Master Prices'!I120</f>
        <v>$/lb</v>
      </c>
    </row>
    <row r="116" spans="1:9" hidden="1" x14ac:dyDescent="0.25">
      <c r="A116" t="str">
        <f>'[1]Master Prices'!A121</f>
        <v>Beef Tallow</v>
      </c>
      <c r="B116" s="27">
        <f>'[1]Master Prices'!B121</f>
        <v>0</v>
      </c>
      <c r="C116">
        <f>'[1]Master Prices'!C121</f>
        <v>0</v>
      </c>
      <c r="D116" s="30">
        <f>'[1]Master Prices'!D121</f>
        <v>0</v>
      </c>
      <c r="E116">
        <f>'[1]Master Prices'!E121</f>
        <v>0</v>
      </c>
      <c r="F116">
        <f>'[1]Master Prices'!F121</f>
        <v>0</v>
      </c>
      <c r="G116" s="42">
        <f>'[1]Master Prices'!G121</f>
        <v>0</v>
      </c>
      <c r="H116">
        <f>'[1]Master Prices'!H121</f>
        <v>0</v>
      </c>
      <c r="I116" s="94" t="str">
        <f>'[1]Master Prices'!I121</f>
        <v>$/lb</v>
      </c>
    </row>
    <row r="117" spans="1:9" hidden="1" x14ac:dyDescent="0.25">
      <c r="A117" t="str">
        <f>'[1]Master Prices'!A122</f>
        <v>Choice White Grease</v>
      </c>
      <c r="B117" s="27">
        <f>'[1]Master Prices'!B122</f>
        <v>0</v>
      </c>
      <c r="C117">
        <f>'[1]Master Prices'!C122</f>
        <v>0</v>
      </c>
      <c r="D117" s="30">
        <f>'[1]Master Prices'!D122</f>
        <v>0</v>
      </c>
      <c r="E117">
        <f>'[1]Master Prices'!E122</f>
        <v>0</v>
      </c>
      <c r="F117">
        <f>'[1]Master Prices'!F122</f>
        <v>0</v>
      </c>
      <c r="G117" s="42">
        <f>'[1]Master Prices'!G122</f>
        <v>0</v>
      </c>
      <c r="H117">
        <f>'[1]Master Prices'!H122</f>
        <v>0</v>
      </c>
      <c r="I117" s="94" t="str">
        <f>'[1]Master Prices'!I122</f>
        <v>$/lb</v>
      </c>
    </row>
    <row r="118" spans="1:9" hidden="1" x14ac:dyDescent="0.25">
      <c r="A118" t="str">
        <f>'[1]Master Prices'!A123</f>
        <v>Poultry Fat</v>
      </c>
      <c r="B118" s="27">
        <f>'[1]Master Prices'!B123</f>
        <v>0</v>
      </c>
      <c r="C118">
        <f>'[1]Master Prices'!C123</f>
        <v>0</v>
      </c>
      <c r="D118" s="30">
        <f>'[1]Master Prices'!D123</f>
        <v>0</v>
      </c>
      <c r="E118">
        <f>'[1]Master Prices'!E123</f>
        <v>0</v>
      </c>
      <c r="F118">
        <f>'[1]Master Prices'!F123</f>
        <v>0</v>
      </c>
      <c r="G118" s="42">
        <f>'[1]Master Prices'!G123</f>
        <v>0</v>
      </c>
      <c r="H118">
        <f>'[1]Master Prices'!H123</f>
        <v>0</v>
      </c>
      <c r="I118" s="94" t="str">
        <f>'[1]Master Prices'!I123</f>
        <v>$/lb</v>
      </c>
    </row>
    <row r="119" spans="1:9" hidden="1" x14ac:dyDescent="0.25">
      <c r="A119" t="str">
        <f>'[1]Master Prices'!A124</f>
        <v>Lard</v>
      </c>
      <c r="B119" s="27">
        <f>'[1]Master Prices'!B124</f>
        <v>0</v>
      </c>
      <c r="C119">
        <f>'[1]Master Prices'!C124</f>
        <v>0</v>
      </c>
      <c r="D119" s="30">
        <f>'[1]Master Prices'!D124</f>
        <v>0</v>
      </c>
      <c r="E119">
        <f>'[1]Master Prices'!E124</f>
        <v>0</v>
      </c>
      <c r="F119">
        <f>'[1]Master Prices'!F124</f>
        <v>0</v>
      </c>
      <c r="G119" s="42">
        <f>'[1]Master Prices'!G124</f>
        <v>0</v>
      </c>
      <c r="H119">
        <f>'[1]Master Prices'!H124</f>
        <v>0</v>
      </c>
      <c r="I119" s="94" t="str">
        <f>'[1]Master Prices'!I124</f>
        <v>$/lb</v>
      </c>
    </row>
    <row r="120" spans="1:9" hidden="1" x14ac:dyDescent="0.25">
      <c r="A120" t="str">
        <f>'[1]Master Prices'!A125</f>
        <v>Restaurant Grease</v>
      </c>
      <c r="B120" s="27">
        <f>'[1]Master Prices'!B125</f>
        <v>0</v>
      </c>
      <c r="C120">
        <f>'[1]Master Prices'!C125</f>
        <v>0</v>
      </c>
      <c r="D120" s="30">
        <f>'[1]Master Prices'!D125</f>
        <v>0</v>
      </c>
      <c r="E120">
        <f>'[1]Master Prices'!E125</f>
        <v>0</v>
      </c>
      <c r="F120">
        <f>'[1]Master Prices'!F125</f>
        <v>0</v>
      </c>
      <c r="G120" s="42">
        <f>'[1]Master Prices'!G125</f>
        <v>0</v>
      </c>
      <c r="H120">
        <f>'[1]Master Prices'!H125</f>
        <v>0</v>
      </c>
      <c r="I120" s="94" t="str">
        <f>'[1]Master Prices'!I125</f>
        <v>$/lb</v>
      </c>
    </row>
    <row r="121" spans="1:9" hidden="1" x14ac:dyDescent="0.25">
      <c r="A121" t="str">
        <f>'[1]Master Prices'!A126</f>
        <v>Canola oil</v>
      </c>
      <c r="B121" s="27">
        <f>'[1]Master Prices'!B126</f>
        <v>0</v>
      </c>
      <c r="C121">
        <f>'[1]Master Prices'!C126</f>
        <v>0</v>
      </c>
      <c r="D121" s="30">
        <f>'[1]Master Prices'!D126</f>
        <v>0</v>
      </c>
      <c r="E121">
        <f>'[1]Master Prices'!E126</f>
        <v>0</v>
      </c>
      <c r="F121">
        <f>'[1]Master Prices'!F126</f>
        <v>0</v>
      </c>
      <c r="G121" s="42">
        <f>'[1]Master Prices'!G126</f>
        <v>0</v>
      </c>
      <c r="H121">
        <f>'[1]Master Prices'!H126</f>
        <v>0</v>
      </c>
      <c r="I121" s="94" t="str">
        <f>'[1]Master Prices'!I126</f>
        <v>$/lb</v>
      </c>
    </row>
    <row r="122" spans="1:9" hidden="1" x14ac:dyDescent="0.25">
      <c r="A122" t="str">
        <f>'[1]Master Prices'!A127</f>
        <v>Coconut oil</v>
      </c>
      <c r="B122" s="27">
        <f>'[1]Master Prices'!B127</f>
        <v>0</v>
      </c>
      <c r="C122">
        <f>'[1]Master Prices'!C127</f>
        <v>0</v>
      </c>
      <c r="D122" s="30">
        <f>'[1]Master Prices'!D127</f>
        <v>0</v>
      </c>
      <c r="E122">
        <f>'[1]Master Prices'!E127</f>
        <v>0</v>
      </c>
      <c r="F122">
        <f>'[1]Master Prices'!F127</f>
        <v>0</v>
      </c>
      <c r="G122" s="42">
        <f>'[1]Master Prices'!G127</f>
        <v>0</v>
      </c>
      <c r="H122">
        <f>'[1]Master Prices'!H127</f>
        <v>0</v>
      </c>
      <c r="I122" s="94" t="str">
        <f>'[1]Master Prices'!I127</f>
        <v>$/lb</v>
      </c>
    </row>
    <row r="123" spans="1:9" hidden="1" x14ac:dyDescent="0.25">
      <c r="A123" t="str">
        <f>'[1]Master Prices'!A128</f>
        <v>Corn oil</v>
      </c>
      <c r="B123" s="27">
        <f>'[1]Master Prices'!B128</f>
        <v>0</v>
      </c>
      <c r="C123">
        <f>'[1]Master Prices'!C128</f>
        <v>0</v>
      </c>
      <c r="D123" s="30">
        <f>'[1]Master Prices'!D128</f>
        <v>0</v>
      </c>
      <c r="E123">
        <f>'[1]Master Prices'!E128</f>
        <v>0</v>
      </c>
      <c r="F123">
        <f>'[1]Master Prices'!F128</f>
        <v>0</v>
      </c>
      <c r="G123" s="42">
        <f>'[1]Master Prices'!G128</f>
        <v>0</v>
      </c>
      <c r="H123">
        <f>'[1]Master Prices'!H128</f>
        <v>0</v>
      </c>
      <c r="I123" s="94" t="str">
        <f>'[1]Master Prices'!I128</f>
        <v>$/lb</v>
      </c>
    </row>
    <row r="124" spans="1:9" hidden="1" x14ac:dyDescent="0.25">
      <c r="A124" t="str">
        <f>'[1]Master Prices'!A129</f>
        <v>Palm Kernel oil</v>
      </c>
      <c r="B124" s="27">
        <f>'[1]Master Prices'!B129</f>
        <v>0</v>
      </c>
      <c r="C124">
        <f>'[1]Master Prices'!C129</f>
        <v>0</v>
      </c>
      <c r="D124" s="30">
        <f>'[1]Master Prices'!D129</f>
        <v>0</v>
      </c>
      <c r="E124">
        <f>'[1]Master Prices'!E129</f>
        <v>0</v>
      </c>
      <c r="F124">
        <f>'[1]Master Prices'!F129</f>
        <v>0</v>
      </c>
      <c r="G124" s="42">
        <f>'[1]Master Prices'!G129</f>
        <v>0</v>
      </c>
      <c r="H124">
        <f>'[1]Master Prices'!H129</f>
        <v>0</v>
      </c>
      <c r="I124" s="94" t="str">
        <f>'[1]Master Prices'!I129</f>
        <v>$/lb</v>
      </c>
    </row>
    <row r="125" spans="1:9" hidden="1" x14ac:dyDescent="0.25">
      <c r="A125" t="str">
        <f>'[1]Master Prices'!A130</f>
        <v>Soybean oil</v>
      </c>
      <c r="B125" s="27">
        <f>'[1]Master Prices'!B130</f>
        <v>0</v>
      </c>
      <c r="C125">
        <f>'[1]Master Prices'!C130</f>
        <v>0</v>
      </c>
      <c r="D125" s="30">
        <f>'[1]Master Prices'!D130</f>
        <v>0</v>
      </c>
      <c r="E125">
        <f>'[1]Master Prices'!E130</f>
        <v>0</v>
      </c>
      <c r="F125">
        <f>'[1]Master Prices'!F130</f>
        <v>0</v>
      </c>
      <c r="G125" s="42">
        <f>'[1]Master Prices'!G130</f>
        <v>0</v>
      </c>
      <c r="H125">
        <f>'[1]Master Prices'!H130</f>
        <v>0</v>
      </c>
      <c r="I125" s="94" t="str">
        <f>'[1]Master Prices'!I130</f>
        <v>$/lb</v>
      </c>
    </row>
    <row r="126" spans="1:9" hidden="1" x14ac:dyDescent="0.25">
      <c r="A126" t="str">
        <f>'[1]Master Prices'!A131</f>
        <v>Soybean Lecithin</v>
      </c>
      <c r="B126" s="27">
        <f>'[1]Master Prices'!B131</f>
        <v>0</v>
      </c>
      <c r="C126">
        <f>'[1]Master Prices'!C131</f>
        <v>0</v>
      </c>
      <c r="D126" s="30">
        <f>'[1]Master Prices'!D131</f>
        <v>0</v>
      </c>
      <c r="E126">
        <f>'[1]Master Prices'!E131</f>
        <v>0</v>
      </c>
      <c r="F126">
        <f>'[1]Master Prices'!F131</f>
        <v>0</v>
      </c>
      <c r="G126" s="42">
        <f>'[1]Master Prices'!G131</f>
        <v>0</v>
      </c>
      <c r="H126">
        <f>'[1]Master Prices'!H131</f>
        <v>0</v>
      </c>
      <c r="I126" s="94" t="str">
        <f>'[1]Master Prices'!I131</f>
        <v>$/lb</v>
      </c>
    </row>
    <row r="127" spans="1:9" hidden="1" x14ac:dyDescent="0.25">
      <c r="A127" t="str">
        <f>'[1]Master Prices'!A132</f>
        <v>Sunflower oil</v>
      </c>
      <c r="B127" s="27">
        <f>'[1]Master Prices'!B132</f>
        <v>0</v>
      </c>
      <c r="C127">
        <f>'[1]Master Prices'!C132</f>
        <v>0</v>
      </c>
      <c r="D127" s="30">
        <f>'[1]Master Prices'!D132</f>
        <v>0</v>
      </c>
      <c r="E127">
        <f>'[1]Master Prices'!E132</f>
        <v>0</v>
      </c>
      <c r="F127">
        <f>'[1]Master Prices'!F132</f>
        <v>0</v>
      </c>
      <c r="G127" s="42">
        <f>'[1]Master Prices'!G132</f>
        <v>0</v>
      </c>
      <c r="H127">
        <f>'[1]Master Prices'!H132</f>
        <v>0</v>
      </c>
      <c r="I127" s="94" t="str">
        <f>'[1]Master Prices'!I132</f>
        <v>$/lb</v>
      </c>
    </row>
    <row r="128" spans="1:9" hidden="1" x14ac:dyDescent="0.25">
      <c r="A128" t="str">
        <f>'[1]Master Prices'!A133</f>
        <v>Fat, A/V blend</v>
      </c>
      <c r="B128" s="27">
        <f>'[1]Master Prices'!B133</f>
        <v>0</v>
      </c>
      <c r="C128">
        <f>'[1]Master Prices'!C133</f>
        <v>0</v>
      </c>
      <c r="D128" s="30">
        <f>'[1]Master Prices'!D133</f>
        <v>0</v>
      </c>
      <c r="E128">
        <f>'[1]Master Prices'!E133</f>
        <v>0</v>
      </c>
      <c r="F128">
        <f>'[1]Master Prices'!F133</f>
        <v>0</v>
      </c>
      <c r="G128" s="42">
        <f>'[1]Master Prices'!G133</f>
        <v>0</v>
      </c>
      <c r="H128">
        <f>'[1]Master Prices'!H133</f>
        <v>0</v>
      </c>
      <c r="I128" s="94" t="str">
        <f>'[1]Master Prices'!I133</f>
        <v>$/lb</v>
      </c>
    </row>
    <row r="129" spans="1:9" hidden="1" x14ac:dyDescent="0.25">
      <c r="A129" t="str">
        <f>'[1]Master Prices'!A134</f>
        <v>Calcium carbonate</v>
      </c>
      <c r="B129" s="27">
        <f>'[1]Master Prices'!B134</f>
        <v>0</v>
      </c>
      <c r="C129">
        <f>'[1]Master Prices'!C134</f>
        <v>0</v>
      </c>
      <c r="D129" s="30">
        <f>'[1]Master Prices'!D134</f>
        <v>0</v>
      </c>
      <c r="E129">
        <f>'[1]Master Prices'!E134</f>
        <v>0</v>
      </c>
      <c r="F129">
        <f>'[1]Master Prices'!F134</f>
        <v>0</v>
      </c>
      <c r="G129" s="42">
        <f>'[1]Master Prices'!G134</f>
        <v>0</v>
      </c>
      <c r="H129">
        <f>'[1]Master Prices'!H134</f>
        <v>0</v>
      </c>
      <c r="I129" s="94" t="str">
        <f>'[1]Master Prices'!I134</f>
        <v>$/lb</v>
      </c>
    </row>
    <row r="130" spans="1:9" hidden="1" x14ac:dyDescent="0.25">
      <c r="A130" t="str">
        <f>'[1]Master Prices'!A135</f>
        <v>Calcium phosphate (tricalcium)</v>
      </c>
      <c r="B130" s="27">
        <f>'[1]Master Prices'!B135</f>
        <v>0</v>
      </c>
      <c r="C130">
        <f>'[1]Master Prices'!C135</f>
        <v>0</v>
      </c>
      <c r="D130" s="30">
        <f>'[1]Master Prices'!D135</f>
        <v>0</v>
      </c>
      <c r="E130">
        <f>'[1]Master Prices'!E135</f>
        <v>0</v>
      </c>
      <c r="F130">
        <f>'[1]Master Prices'!F135</f>
        <v>0</v>
      </c>
      <c r="G130" s="42">
        <f>'[1]Master Prices'!G135</f>
        <v>0</v>
      </c>
      <c r="H130">
        <f>'[1]Master Prices'!H135</f>
        <v>0</v>
      </c>
      <c r="I130" s="94" t="str">
        <f>'[1]Master Prices'!I135</f>
        <v>$/lb</v>
      </c>
    </row>
    <row r="131" spans="1:9" hidden="1" x14ac:dyDescent="0.25">
      <c r="A131" t="str">
        <f>'[1]Master Prices'!A136</f>
        <v>Calcium phosphate (dicalcium)</v>
      </c>
      <c r="B131" s="27">
        <f>'[1]Master Prices'!B136</f>
        <v>0</v>
      </c>
      <c r="C131">
        <f>'[1]Master Prices'!C136</f>
        <v>0</v>
      </c>
      <c r="D131" s="30">
        <f>'[1]Master Prices'!D136</f>
        <v>0</v>
      </c>
      <c r="E131">
        <f>'[1]Master Prices'!E136</f>
        <v>0</v>
      </c>
      <c r="F131">
        <f>'[1]Master Prices'!F136</f>
        <v>0</v>
      </c>
      <c r="G131" s="42">
        <f>'[1]Master Prices'!G136</f>
        <v>0</v>
      </c>
      <c r="H131">
        <f>'[1]Master Prices'!H136</f>
        <v>0</v>
      </c>
      <c r="I131" s="94" t="str">
        <f>'[1]Master Prices'!I136</f>
        <v>$/lb</v>
      </c>
    </row>
    <row r="132" spans="1:9" hidden="1" x14ac:dyDescent="0.25">
      <c r="A132" t="str">
        <f>'[1]Master Prices'!A137</f>
        <v>Calcium phosphate (monocalcium)</v>
      </c>
      <c r="B132" s="27">
        <f>'[1]Master Prices'!B137</f>
        <v>0.32800000000000001</v>
      </c>
      <c r="C132" s="21" t="str">
        <f>'[1]Master Prices'!C137</f>
        <v>KSU ration (Apr 2015)</v>
      </c>
      <c r="D132" s="30">
        <f>'[1]Master Prices'!D137</f>
        <v>0.33128000000000002</v>
      </c>
      <c r="E132" s="28" t="str">
        <f>'[1]Master Prices'!E137</f>
        <v>Assumes 1% increase</v>
      </c>
      <c r="F132">
        <f>'[1]Master Prices'!F137</f>
        <v>0</v>
      </c>
      <c r="G132" s="42">
        <f>'[1]Master Prices'!G137</f>
        <v>0.33456000000000002</v>
      </c>
      <c r="H132" s="41" t="str">
        <f>'[1]Master Prices'!H137</f>
        <v>Assumes 2% increase</v>
      </c>
      <c r="I132" s="94" t="str">
        <f>'[1]Master Prices'!I137</f>
        <v>$/lb</v>
      </c>
    </row>
    <row r="133" spans="1:9" hidden="1" x14ac:dyDescent="0.25">
      <c r="A133" t="str">
        <f>'[1]Master Prices'!A138</f>
        <v>Calcium sulfate, dihydrate</v>
      </c>
      <c r="B133" s="27">
        <f>'[1]Master Prices'!B138</f>
        <v>0</v>
      </c>
      <c r="C133" s="21" t="str">
        <f>'[1]Master Prices'!C138</f>
        <v>KSU ration (Apr 2015)</v>
      </c>
      <c r="D133" s="30">
        <f>'[1]Master Prices'!D138</f>
        <v>0</v>
      </c>
      <c r="E133" s="28" t="str">
        <f>'[1]Master Prices'!E138</f>
        <v>Assumes 1% increase</v>
      </c>
      <c r="F133">
        <f>'[1]Master Prices'!F138</f>
        <v>0</v>
      </c>
      <c r="G133" s="42">
        <f>'[1]Master Prices'!G138</f>
        <v>0</v>
      </c>
      <c r="H133" s="41" t="str">
        <f>'[1]Master Prices'!H138</f>
        <v>Assumes 2% increase</v>
      </c>
      <c r="I133" s="94" t="str">
        <f>'[1]Master Prices'!I138</f>
        <v>$/lb</v>
      </c>
    </row>
    <row r="134" spans="1:9" hidden="1" x14ac:dyDescent="0.25">
      <c r="A134" t="str">
        <f>'[1]Master Prices'!A139</f>
        <v>Limestone, ground</v>
      </c>
      <c r="B134" s="27">
        <f>'[1]Master Prices'!B139</f>
        <v>1.7600000000000001E-2</v>
      </c>
      <c r="C134" s="21" t="str">
        <f>'[1]Master Prices'!C139</f>
        <v>KSU ration (Apr 2015)</v>
      </c>
      <c r="D134" s="30">
        <f>'[1]Master Prices'!D139</f>
        <v>1.7776E-2</v>
      </c>
      <c r="E134" s="28" t="str">
        <f>'[1]Master Prices'!E139</f>
        <v>Assumes 1% increase</v>
      </c>
      <c r="F134">
        <f>'[1]Master Prices'!F139</f>
        <v>0</v>
      </c>
      <c r="G134" s="42">
        <f>'[1]Master Prices'!G139</f>
        <v>1.7952000000000003E-2</v>
      </c>
      <c r="H134" s="41" t="str">
        <f>'[1]Master Prices'!H139</f>
        <v>Assumes 2% increase</v>
      </c>
      <c r="I134" s="94" t="str">
        <f>'[1]Master Prices'!I139</f>
        <v>$/lb</v>
      </c>
    </row>
    <row r="135" spans="1:9" hidden="1" x14ac:dyDescent="0.25">
      <c r="A135" t="str">
        <f>'[1]Master Prices'!A140</f>
        <v>Magnesium phosphate</v>
      </c>
      <c r="B135" s="27">
        <f>'[1]Master Prices'!B140</f>
        <v>0</v>
      </c>
      <c r="C135" s="21" t="str">
        <f>'[1]Master Prices'!C140</f>
        <v>KSU ration (Apr 2015)</v>
      </c>
      <c r="D135" s="30">
        <f>'[1]Master Prices'!D140</f>
        <v>0</v>
      </c>
      <c r="E135" s="28" t="str">
        <f>'[1]Master Prices'!E140</f>
        <v>Assumes 1% increase</v>
      </c>
      <c r="F135">
        <f>'[1]Master Prices'!F140</f>
        <v>0</v>
      </c>
      <c r="G135" s="42">
        <f>'[1]Master Prices'!G140</f>
        <v>0</v>
      </c>
      <c r="H135" s="41" t="str">
        <f>'[1]Master Prices'!H140</f>
        <v>Assumes 2% increase</v>
      </c>
      <c r="I135" s="94" t="str">
        <f>'[1]Master Prices'!I140</f>
        <v>$/lb</v>
      </c>
    </row>
    <row r="136" spans="1:9" hidden="1" x14ac:dyDescent="0.25">
      <c r="A136" t="str">
        <f>'[1]Master Prices'!A141</f>
        <v>Sodium carbonate</v>
      </c>
      <c r="B136" s="27">
        <f>'[1]Master Prices'!B141</f>
        <v>0</v>
      </c>
      <c r="C136" s="21" t="str">
        <f>'[1]Master Prices'!C141</f>
        <v>KSU ration (Apr 2015)</v>
      </c>
      <c r="D136" s="30">
        <f>'[1]Master Prices'!D141</f>
        <v>0</v>
      </c>
      <c r="E136" s="28" t="str">
        <f>'[1]Master Prices'!E141</f>
        <v>Assumes 1% increase</v>
      </c>
      <c r="F136">
        <f>'[1]Master Prices'!F141</f>
        <v>0</v>
      </c>
      <c r="G136" s="42">
        <f>'[1]Master Prices'!G141</f>
        <v>0</v>
      </c>
      <c r="H136" s="41" t="str">
        <f>'[1]Master Prices'!H141</f>
        <v>Assumes 2% increase</v>
      </c>
      <c r="I136" s="94" t="str">
        <f>'[1]Master Prices'!I141</f>
        <v>$/lb</v>
      </c>
    </row>
    <row r="137" spans="1:9" hidden="1" x14ac:dyDescent="0.25">
      <c r="A137" t="str">
        <f>'[1]Master Prices'!A142</f>
        <v>Sodium bicarbonate</v>
      </c>
      <c r="B137" s="27">
        <f>'[1]Master Prices'!B142</f>
        <v>0</v>
      </c>
      <c r="C137" s="21" t="str">
        <f>'[1]Master Prices'!C142</f>
        <v>KSU ration (Apr 2015)</v>
      </c>
      <c r="D137" s="30">
        <f>'[1]Master Prices'!D142</f>
        <v>0</v>
      </c>
      <c r="E137" s="28" t="str">
        <f>'[1]Master Prices'!E142</f>
        <v>Assumes 1% increase</v>
      </c>
      <c r="F137">
        <f>'[1]Master Prices'!F142</f>
        <v>0</v>
      </c>
      <c r="G137" s="42">
        <f>'[1]Master Prices'!G142</f>
        <v>0</v>
      </c>
      <c r="H137" s="41" t="str">
        <f>'[1]Master Prices'!H142</f>
        <v>Assumes 2% increase</v>
      </c>
      <c r="I137" s="94" t="str">
        <f>'[1]Master Prices'!I142</f>
        <v>$/lb</v>
      </c>
    </row>
    <row r="138" spans="1:9" hidden="1" x14ac:dyDescent="0.25">
      <c r="A138" t="str">
        <f>'[1]Master Prices'!A143</f>
        <v>Sodium chloride</v>
      </c>
      <c r="B138" s="27">
        <f>'[1]Master Prices'!B143</f>
        <v>5.8000000000000003E-2</v>
      </c>
      <c r="C138" s="21" t="str">
        <f>'[1]Master Prices'!C143</f>
        <v>KSU ration (Apr 2015)</v>
      </c>
      <c r="D138" s="30">
        <f>'[1]Master Prices'!D143</f>
        <v>5.858E-2</v>
      </c>
      <c r="E138" s="28" t="str">
        <f>'[1]Master Prices'!E143</f>
        <v>Assumes 1% increase</v>
      </c>
      <c r="F138">
        <f>'[1]Master Prices'!F143</f>
        <v>0</v>
      </c>
      <c r="G138" s="42">
        <f>'[1]Master Prices'!G143</f>
        <v>5.9160000000000004E-2</v>
      </c>
      <c r="H138" s="41" t="str">
        <f>'[1]Master Prices'!H143</f>
        <v>Assumes 2% increase</v>
      </c>
      <c r="I138" s="94" t="str">
        <f>'[1]Master Prices'!I143</f>
        <v>$/lb</v>
      </c>
    </row>
    <row r="139" spans="1:9" hidden="1" x14ac:dyDescent="0.25">
      <c r="A139" t="str">
        <f>'[1]Master Prices'!A144</f>
        <v>Sodium phosphate, monobasic</v>
      </c>
      <c r="B139" s="27">
        <f>'[1]Master Prices'!B144</f>
        <v>0</v>
      </c>
      <c r="C139" s="21" t="str">
        <f>'[1]Master Prices'!C144</f>
        <v>KSU ration (Apr 2015)</v>
      </c>
      <c r="D139" s="30">
        <f>'[1]Master Prices'!D144</f>
        <v>0</v>
      </c>
      <c r="E139" s="28" t="str">
        <f>'[1]Master Prices'!E144</f>
        <v>Assumes 1% increase</v>
      </c>
      <c r="F139">
        <f>'[1]Master Prices'!F144</f>
        <v>0</v>
      </c>
      <c r="G139" s="42">
        <f>'[1]Master Prices'!G144</f>
        <v>0</v>
      </c>
      <c r="H139" s="41" t="str">
        <f>'[1]Master Prices'!H144</f>
        <v>Assumes 2% increase</v>
      </c>
      <c r="I139" s="94" t="str">
        <f>'[1]Master Prices'!I144</f>
        <v>$/lb</v>
      </c>
    </row>
    <row r="140" spans="1:9" hidden="1" x14ac:dyDescent="0.25">
      <c r="A140" t="str">
        <f>'[1]Master Prices'!A145</f>
        <v>Sodium sulfate, decahydrate</v>
      </c>
      <c r="B140" s="27">
        <f>'[1]Master Prices'!B145</f>
        <v>0</v>
      </c>
      <c r="C140" s="21" t="str">
        <f>'[1]Master Prices'!C145</f>
        <v>KSU ration (Apr 2015)</v>
      </c>
      <c r="D140" s="30">
        <f>'[1]Master Prices'!D145</f>
        <v>0</v>
      </c>
      <c r="E140" s="28" t="str">
        <f>'[1]Master Prices'!E145</f>
        <v>Assumes 1% increase</v>
      </c>
      <c r="F140">
        <f>'[1]Master Prices'!F145</f>
        <v>0</v>
      </c>
      <c r="G140" s="42">
        <f>'[1]Master Prices'!G145</f>
        <v>0</v>
      </c>
      <c r="H140" s="41" t="str">
        <f>'[1]Master Prices'!H145</f>
        <v>Assumes 2% increase</v>
      </c>
      <c r="I140" s="94" t="str">
        <f>'[1]Master Prices'!I145</f>
        <v>$/lb</v>
      </c>
    </row>
    <row r="141" spans="1:9" hidden="1" x14ac:dyDescent="0.25">
      <c r="A141" t="str">
        <f>'[1]Master Prices'!A146</f>
        <v>L-Lys-HCL</v>
      </c>
      <c r="B141" s="27">
        <f>'[1]Master Prices'!B146</f>
        <v>0.90900000000000003</v>
      </c>
      <c r="C141" s="21" t="str">
        <f>'[1]Master Prices'!C146</f>
        <v>KSU ration (Apr 2015)</v>
      </c>
      <c r="D141" s="30">
        <f>'[1]Master Prices'!D146</f>
        <v>0.91809000000000007</v>
      </c>
      <c r="E141" s="28" t="str">
        <f>'[1]Master Prices'!E146</f>
        <v>Assumes 1% increase</v>
      </c>
      <c r="F141">
        <f>'[1]Master Prices'!F146</f>
        <v>0</v>
      </c>
      <c r="G141" s="42">
        <f>'[1]Master Prices'!G146</f>
        <v>0.92718</v>
      </c>
      <c r="H141" s="41" t="str">
        <f>'[1]Master Prices'!H146</f>
        <v>Assumes 2% increase</v>
      </c>
      <c r="I141" s="94" t="str">
        <f>'[1]Master Prices'!I146</f>
        <v>$/lb</v>
      </c>
    </row>
    <row r="142" spans="1:9" hidden="1" x14ac:dyDescent="0.25">
      <c r="A142" t="str">
        <f>'[1]Master Prices'!A147</f>
        <v>DL-Met</v>
      </c>
      <c r="B142" s="27">
        <f>'[1]Master Prices'!B147</f>
        <v>4.359</v>
      </c>
      <c r="C142" s="21" t="str">
        <f>'[1]Master Prices'!C147</f>
        <v>KSU ration (Apr 2015)</v>
      </c>
      <c r="D142" s="30">
        <f>'[1]Master Prices'!D147</f>
        <v>4.40259</v>
      </c>
      <c r="E142" s="28" t="str">
        <f>'[1]Master Prices'!E147</f>
        <v>Assumes 1% increase</v>
      </c>
      <c r="F142">
        <f>'[1]Master Prices'!F147</f>
        <v>0</v>
      </c>
      <c r="G142" s="42">
        <f>'[1]Master Prices'!G147</f>
        <v>4.44618</v>
      </c>
      <c r="H142" s="41" t="str">
        <f>'[1]Master Prices'!H147</f>
        <v>Assumes 2% increase</v>
      </c>
      <c r="I142" s="94" t="str">
        <f>'[1]Master Prices'!I147</f>
        <v>$/lb</v>
      </c>
    </row>
    <row r="143" spans="1:9" hidden="1" x14ac:dyDescent="0.25">
      <c r="A143" t="str">
        <f>'[1]Master Prices'!A148</f>
        <v>L-Thr</v>
      </c>
      <c r="B143" s="27">
        <f>'[1]Master Prices'!B148</f>
        <v>3.5102000000000002</v>
      </c>
      <c r="C143" s="21" t="str">
        <f>'[1]Master Prices'!C148</f>
        <v>KSU ration (Apr 2015)</v>
      </c>
      <c r="D143" s="30">
        <f>'[1]Master Prices'!D148</f>
        <v>3.5453020000000004</v>
      </c>
      <c r="E143" s="28" t="str">
        <f>'[1]Master Prices'!E148</f>
        <v>Assumes 1% increase</v>
      </c>
      <c r="F143">
        <f>'[1]Master Prices'!F148</f>
        <v>0</v>
      </c>
      <c r="G143" s="42">
        <f>'[1]Master Prices'!G148</f>
        <v>3.5804040000000001</v>
      </c>
      <c r="H143" s="41" t="str">
        <f>'[1]Master Prices'!H148</f>
        <v>Assumes 2% increase</v>
      </c>
      <c r="I143" s="94" t="str">
        <f>'[1]Master Prices'!I148</f>
        <v>$/lb</v>
      </c>
    </row>
    <row r="144" spans="1:9" hidden="1" x14ac:dyDescent="0.25">
      <c r="A144" t="str">
        <f>'[1]Master Prices'!A149</f>
        <v>L-Trp</v>
      </c>
      <c r="B144" s="27">
        <f>'[1]Master Prices'!B149</f>
        <v>0</v>
      </c>
      <c r="C144" s="21" t="str">
        <f>'[1]Master Prices'!C149</f>
        <v>KSU ration (Apr 2015)</v>
      </c>
      <c r="D144" s="30">
        <f>'[1]Master Prices'!D149</f>
        <v>0</v>
      </c>
      <c r="E144" s="28" t="str">
        <f>'[1]Master Prices'!E149</f>
        <v>Assumes 1% increase</v>
      </c>
      <c r="F144">
        <f>'[1]Master Prices'!F149</f>
        <v>0</v>
      </c>
      <c r="G144" s="42">
        <f>'[1]Master Prices'!G149</f>
        <v>0</v>
      </c>
      <c r="H144" s="41" t="str">
        <f>'[1]Master Prices'!H149</f>
        <v>Assumes 2% increase</v>
      </c>
      <c r="I144" s="94" t="str">
        <f>'[1]Master Prices'!I149</f>
        <v>$/lb</v>
      </c>
    </row>
    <row r="145" spans="1:9" hidden="1" x14ac:dyDescent="0.25">
      <c r="A145" t="str">
        <f>'[1]Master Prices'!A150</f>
        <v>L-Val</v>
      </c>
      <c r="B145" s="27">
        <f>'[1]Master Prices'!B150</f>
        <v>7</v>
      </c>
      <c r="C145" s="21" t="str">
        <f>'[1]Master Prices'!C150</f>
        <v>KSU ration (Apr 2015)</v>
      </c>
      <c r="D145" s="30">
        <f>'[1]Master Prices'!D150</f>
        <v>7.07</v>
      </c>
      <c r="E145" s="28" t="str">
        <f>'[1]Master Prices'!E150</f>
        <v>Assumes 1% increase</v>
      </c>
      <c r="F145">
        <f>'[1]Master Prices'!F150</f>
        <v>0</v>
      </c>
      <c r="G145" s="42">
        <f>'[1]Master Prices'!G150</f>
        <v>7.1400000000000006</v>
      </c>
      <c r="H145" s="41" t="str">
        <f>'[1]Master Prices'!H150</f>
        <v>Assumes 2% increase</v>
      </c>
      <c r="I145" s="94" t="str">
        <f>'[1]Master Prices'!I150</f>
        <v>$/lb</v>
      </c>
    </row>
    <row r="146" spans="1:9" hidden="1" x14ac:dyDescent="0.25">
      <c r="A146" t="str">
        <f>'[1]Master Prices'!A151</f>
        <v>L-Ileu</v>
      </c>
      <c r="B146" s="27">
        <f>'[1]Master Prices'!B151</f>
        <v>7</v>
      </c>
      <c r="C146" s="21" t="str">
        <f>'[1]Master Prices'!C151</f>
        <v>KSU ration (Apr 2015)</v>
      </c>
      <c r="D146" s="30">
        <f>'[1]Master Prices'!D151</f>
        <v>7.07</v>
      </c>
      <c r="E146" s="28" t="str">
        <f>'[1]Master Prices'!E151</f>
        <v>Assumes 1% increase</v>
      </c>
      <c r="F146">
        <f>'[1]Master Prices'!F151</f>
        <v>0</v>
      </c>
      <c r="G146" s="42">
        <f>'[1]Master Prices'!G151</f>
        <v>7.1400000000000006</v>
      </c>
      <c r="H146" s="41" t="str">
        <f>'[1]Master Prices'!H151</f>
        <v>Assumes 2% increase</v>
      </c>
      <c r="I146" s="94" t="str">
        <f>'[1]Master Prices'!I151</f>
        <v>$/lb</v>
      </c>
    </row>
    <row r="147" spans="1:9" hidden="1" x14ac:dyDescent="0.25">
      <c r="A147" t="str">
        <f>'[1]Master Prices'!A152</f>
        <v>Methionine hydroxy analog</v>
      </c>
      <c r="B147" s="27">
        <f>'[1]Master Prices'!B152</f>
        <v>1.2</v>
      </c>
      <c r="C147" s="21" t="str">
        <f>'[1]Master Prices'!C152</f>
        <v>KSU ration (Apr 2015)</v>
      </c>
      <c r="D147" s="30">
        <f>'[1]Master Prices'!D152</f>
        <v>1.212</v>
      </c>
      <c r="E147" s="28" t="str">
        <f>'[1]Master Prices'!E152</f>
        <v>Assumes 1% increase</v>
      </c>
      <c r="F147">
        <f>'[1]Master Prices'!F152</f>
        <v>0</v>
      </c>
      <c r="G147" s="42">
        <f>'[1]Master Prices'!G152</f>
        <v>1.224</v>
      </c>
      <c r="H147" s="41" t="str">
        <f>'[1]Master Prices'!H152</f>
        <v>Assumes 2% increase</v>
      </c>
      <c r="I147" s="94" t="str">
        <f>'[1]Master Prices'!I152</f>
        <v>$/lb</v>
      </c>
    </row>
    <row r="148" spans="1:9" hidden="1" x14ac:dyDescent="0.25">
      <c r="A148" t="str">
        <f>'[1]Master Prices'!A153</f>
        <v>Glutamine</v>
      </c>
      <c r="B148" s="27">
        <f>'[1]Master Prices'!B153</f>
        <v>0</v>
      </c>
      <c r="C148" s="21" t="str">
        <f>'[1]Master Prices'!C153</f>
        <v>KSU ration (Apr 2015)</v>
      </c>
      <c r="D148" s="30">
        <f>'[1]Master Prices'!D153</f>
        <v>0</v>
      </c>
      <c r="E148" s="28" t="str">
        <f>'[1]Master Prices'!E153</f>
        <v>Assumes 1% increase</v>
      </c>
      <c r="F148">
        <f>'[1]Master Prices'!F153</f>
        <v>0</v>
      </c>
      <c r="G148" s="42">
        <f>'[1]Master Prices'!G153</f>
        <v>0</v>
      </c>
      <c r="H148" s="41" t="str">
        <f>'[1]Master Prices'!H153</f>
        <v>Assumes 2% increase</v>
      </c>
      <c r="I148" s="94" t="str">
        <f>'[1]Master Prices'!I153</f>
        <v>$/lb</v>
      </c>
    </row>
    <row r="149" spans="1:9" hidden="1" x14ac:dyDescent="0.25">
      <c r="A149" t="str">
        <f>'[1]Master Prices'!A154</f>
        <v>Glutamic acid</v>
      </c>
      <c r="B149" s="27">
        <f>'[1]Master Prices'!B154</f>
        <v>0</v>
      </c>
      <c r="C149" s="21" t="str">
        <f>'[1]Master Prices'!C154</f>
        <v>KSU ration (Apr 2015)</v>
      </c>
      <c r="D149" s="30">
        <f>'[1]Master Prices'!D154</f>
        <v>0</v>
      </c>
      <c r="E149" s="28" t="str">
        <f>'[1]Master Prices'!E154</f>
        <v>Assumes 1% increase</v>
      </c>
      <c r="F149">
        <f>'[1]Master Prices'!F154</f>
        <v>0</v>
      </c>
      <c r="G149" s="42">
        <f>'[1]Master Prices'!G154</f>
        <v>0</v>
      </c>
      <c r="H149" s="41" t="str">
        <f>'[1]Master Prices'!H154</f>
        <v>Assumes 2% increase</v>
      </c>
      <c r="I149" s="94" t="str">
        <f>'[1]Master Prices'!I154</f>
        <v>$/lb</v>
      </c>
    </row>
    <row r="150" spans="1:9" hidden="1" x14ac:dyDescent="0.25">
      <c r="A150" t="str">
        <f>'[1]Master Prices'!A155</f>
        <v>Biolys</v>
      </c>
      <c r="B150" s="27">
        <f>'[1]Master Prices'!B155</f>
        <v>0.7</v>
      </c>
      <c r="C150" s="21" t="str">
        <f>'[1]Master Prices'!C155</f>
        <v>KSU ration (Apr 2015)</v>
      </c>
      <c r="D150" s="30">
        <f>'[1]Master Prices'!D155</f>
        <v>0.70699999999999996</v>
      </c>
      <c r="E150" s="28" t="str">
        <f>'[1]Master Prices'!E155</f>
        <v>Assumes 1% increase</v>
      </c>
      <c r="F150">
        <f>'[1]Master Prices'!F155</f>
        <v>0</v>
      </c>
      <c r="G150" s="42">
        <f>'[1]Master Prices'!G155</f>
        <v>0.71399999999999997</v>
      </c>
      <c r="H150" s="41" t="str">
        <f>'[1]Master Prices'!H155</f>
        <v>Assumes 2% increase</v>
      </c>
      <c r="I150" s="94" t="str">
        <f>'[1]Master Prices'!I155</f>
        <v>$/lb</v>
      </c>
    </row>
    <row r="151" spans="1:9" hidden="1" x14ac:dyDescent="0.25">
      <c r="A151" t="str">
        <f>'[1]Master Prices'!A156</f>
        <v>Liquid lysine 60%</v>
      </c>
      <c r="B151" s="27">
        <f>'[1]Master Prices'!B156</f>
        <v>0.6</v>
      </c>
      <c r="C151" s="21" t="str">
        <f>'[1]Master Prices'!C156</f>
        <v>KSU ration (Apr 2015)</v>
      </c>
      <c r="D151" s="30">
        <f>'[1]Master Prices'!D156</f>
        <v>0.60599999999999998</v>
      </c>
      <c r="E151" s="28" t="str">
        <f>'[1]Master Prices'!E156</f>
        <v>Assumes 1% increase</v>
      </c>
      <c r="F151">
        <f>'[1]Master Prices'!F156</f>
        <v>0</v>
      </c>
      <c r="G151" s="42">
        <f>'[1]Master Prices'!G156</f>
        <v>0.61199999999999999</v>
      </c>
      <c r="H151" s="41" t="str">
        <f>'[1]Master Prices'!H156</f>
        <v>Assumes 2% increase</v>
      </c>
      <c r="I151" s="94" t="str">
        <f>'[1]Master Prices'!I156</f>
        <v>$/lb</v>
      </c>
    </row>
    <row r="152" spans="1:9" hidden="1" x14ac:dyDescent="0.25">
      <c r="A152" t="str">
        <f>'[1]Master Prices'!A157</f>
        <v>MHA dry</v>
      </c>
      <c r="B152" s="27">
        <f>'[1]Master Prices'!B157</f>
        <v>2.2000000000000002</v>
      </c>
      <c r="C152" s="21" t="str">
        <f>'[1]Master Prices'!C157</f>
        <v>KSU ration (Apr 2015)</v>
      </c>
      <c r="D152" s="30">
        <f>'[1]Master Prices'!D157</f>
        <v>2.2220000000000004</v>
      </c>
      <c r="E152" s="28" t="str">
        <f>'[1]Master Prices'!E157</f>
        <v>Assumes 1% increase</v>
      </c>
      <c r="F152">
        <f>'[1]Master Prices'!F157</f>
        <v>0</v>
      </c>
      <c r="G152" s="42">
        <f>'[1]Master Prices'!G157</f>
        <v>2.2440000000000002</v>
      </c>
      <c r="H152" s="41" t="str">
        <f>'[1]Master Prices'!H157</f>
        <v>Assumes 2% increase</v>
      </c>
      <c r="I152" s="94" t="str">
        <f>'[1]Master Prices'!I157</f>
        <v>$/lb</v>
      </c>
    </row>
    <row r="153" spans="1:9" hidden="1" x14ac:dyDescent="0.25">
      <c r="A153" t="str">
        <f>'[1]Master Prices'!A158</f>
        <v>Ractopamine 9 g/lb</v>
      </c>
      <c r="B153" s="27">
        <f>'[1]Master Prices'!B158</f>
        <v>37</v>
      </c>
      <c r="C153" s="21" t="str">
        <f>'[1]Master Prices'!C158</f>
        <v>KSU ration (Apr 2015)</v>
      </c>
      <c r="D153" s="30">
        <f>'[1]Master Prices'!D158</f>
        <v>37.369999999999997</v>
      </c>
      <c r="E153" s="28" t="str">
        <f>'[1]Master Prices'!E158</f>
        <v>Assumes 1% increase</v>
      </c>
      <c r="F153">
        <f>'[1]Master Prices'!F158</f>
        <v>0</v>
      </c>
      <c r="G153" s="42">
        <f>'[1]Master Prices'!G158</f>
        <v>37.74</v>
      </c>
      <c r="H153" s="41" t="str">
        <f>'[1]Master Prices'!H158</f>
        <v>Assumes 2% increase</v>
      </c>
      <c r="I153" s="94" t="str">
        <f>'[1]Master Prices'!I158</f>
        <v>$/lb</v>
      </c>
    </row>
    <row r="154" spans="1:9" hidden="1" x14ac:dyDescent="0.25">
      <c r="A154" t="str">
        <f>'[1]Master Prices'!A159</f>
        <v>Phase 2 supplement (PEP2)</v>
      </c>
      <c r="B154" s="27">
        <f>'[1]Master Prices'!B159</f>
        <v>0.45</v>
      </c>
      <c r="C154" s="21" t="str">
        <f>'[1]Master Prices'!C159</f>
        <v>KSU ration (Apr 2015)</v>
      </c>
      <c r="D154" s="30">
        <f>'[1]Master Prices'!D159</f>
        <v>0.45450000000000002</v>
      </c>
      <c r="E154" s="28" t="str">
        <f>'[1]Master Prices'!E159</f>
        <v>Assumes 1% increase</v>
      </c>
      <c r="F154">
        <f>'[1]Master Prices'!F159</f>
        <v>0</v>
      </c>
      <c r="G154" s="42">
        <f>'[1]Master Prices'!G159</f>
        <v>0.45900000000000002</v>
      </c>
      <c r="H154" s="41" t="str">
        <f>'[1]Master Prices'!H159</f>
        <v>Assumes 2% increase</v>
      </c>
      <c r="I154" s="94" t="str">
        <f>'[1]Master Prices'!I159</f>
        <v>$/lb</v>
      </c>
    </row>
    <row r="155" spans="1:9" hidden="1" x14ac:dyDescent="0.25">
      <c r="A155" t="str">
        <f>'[1]Master Prices'!A160</f>
        <v>2007 Starter base mix</v>
      </c>
      <c r="B155" s="27">
        <f>'[1]Master Prices'!B160</f>
        <v>0.36</v>
      </c>
      <c r="C155" s="21" t="str">
        <f>'[1]Master Prices'!C160</f>
        <v>KSU ration (Apr 2015)</v>
      </c>
      <c r="D155" s="30">
        <f>'[1]Master Prices'!D160</f>
        <v>0.36359999999999998</v>
      </c>
      <c r="E155" s="28" t="str">
        <f>'[1]Master Prices'!E160</f>
        <v>Assumes 1% increase</v>
      </c>
      <c r="F155">
        <f>'[1]Master Prices'!F160</f>
        <v>0</v>
      </c>
      <c r="G155" s="42">
        <f>'[1]Master Prices'!G160</f>
        <v>0.36719999999999997</v>
      </c>
      <c r="H155" s="41" t="str">
        <f>'[1]Master Prices'!H160</f>
        <v>Assumes 2% increase</v>
      </c>
      <c r="I155" s="94" t="str">
        <f>'[1]Master Prices'!I160</f>
        <v>$/lb</v>
      </c>
    </row>
    <row r="156" spans="1:9" hidden="1" x14ac:dyDescent="0.25">
      <c r="A156" t="str">
        <f>'[1]Master Prices'!A161</f>
        <v>2007 Grow-finish base mix</v>
      </c>
      <c r="B156" s="27">
        <f>'[1]Master Prices'!B161</f>
        <v>0.22</v>
      </c>
      <c r="C156" s="21" t="str">
        <f>'[1]Master Prices'!C161</f>
        <v>KSU ration (Apr 2015)</v>
      </c>
      <c r="D156" s="30">
        <f>'[1]Master Prices'!D161</f>
        <v>0.22220000000000001</v>
      </c>
      <c r="E156" s="28" t="str">
        <f>'[1]Master Prices'!E161</f>
        <v>Assumes 1% increase</v>
      </c>
      <c r="F156">
        <f>'[1]Master Prices'!F161</f>
        <v>0</v>
      </c>
      <c r="G156" s="42">
        <f>'[1]Master Prices'!G161</f>
        <v>0.22440000000000002</v>
      </c>
      <c r="H156" s="41" t="str">
        <f>'[1]Master Prices'!H161</f>
        <v>Assumes 2% increase</v>
      </c>
      <c r="I156" s="94" t="str">
        <f>'[1]Master Prices'!I161</f>
        <v>$/lb</v>
      </c>
    </row>
    <row r="157" spans="1:9" hidden="1" x14ac:dyDescent="0.25">
      <c r="A157" t="str">
        <f>'[1]Master Prices'!A162</f>
        <v>Developer base mix</v>
      </c>
      <c r="B157" s="27">
        <f>'[1]Master Prices'!B162</f>
        <v>0.2</v>
      </c>
      <c r="C157" s="21" t="str">
        <f>'[1]Master Prices'!C162</f>
        <v>KSU ration (Apr 2015)</v>
      </c>
      <c r="D157" s="30">
        <f>'[1]Master Prices'!D162</f>
        <v>0.20200000000000001</v>
      </c>
      <c r="E157" s="28" t="str">
        <f>'[1]Master Prices'!E162</f>
        <v>Assumes 1% increase</v>
      </c>
      <c r="F157">
        <f>'[1]Master Prices'!F162</f>
        <v>0</v>
      </c>
      <c r="G157" s="42">
        <f>'[1]Master Prices'!G162</f>
        <v>0.20400000000000001</v>
      </c>
      <c r="H157" s="41" t="str">
        <f>'[1]Master Prices'!H162</f>
        <v>Assumes 2% increase</v>
      </c>
      <c r="I157" s="94" t="str">
        <f>'[1]Master Prices'!I162</f>
        <v>$/lb</v>
      </c>
    </row>
    <row r="158" spans="1:9" hidden="1" x14ac:dyDescent="0.25">
      <c r="A158" t="str">
        <f>'[1]Master Prices'!A163</f>
        <v>2007 Sow base mix</v>
      </c>
      <c r="B158" s="27">
        <f>'[1]Master Prices'!B163</f>
        <v>0.22</v>
      </c>
      <c r="C158" s="21" t="str">
        <f>'[1]Master Prices'!C163</f>
        <v>KSU ration (Apr 2015)</v>
      </c>
      <c r="D158" s="30">
        <f>'[1]Master Prices'!D163</f>
        <v>0.22220000000000001</v>
      </c>
      <c r="E158" s="28" t="str">
        <f>'[1]Master Prices'!E163</f>
        <v>Assumes 1% increase</v>
      </c>
      <c r="F158">
        <f>'[1]Master Prices'!F163</f>
        <v>0</v>
      </c>
      <c r="G158" s="42">
        <f>'[1]Master Prices'!G163</f>
        <v>0.22440000000000002</v>
      </c>
      <c r="H158" s="41" t="str">
        <f>'[1]Master Prices'!H163</f>
        <v>Assumes 2% increase</v>
      </c>
      <c r="I158" s="94" t="str">
        <f>'[1]Master Prices'!I163</f>
        <v>$/lb</v>
      </c>
    </row>
    <row r="159" spans="1:9" hidden="1" x14ac:dyDescent="0.25">
      <c r="A159" t="str">
        <f>'[1]Master Prices'!A164</f>
        <v>Vitamin premix with phytase</v>
      </c>
      <c r="B159" s="27">
        <f>'[1]Master Prices'!B164</f>
        <v>0.67700000000000005</v>
      </c>
      <c r="C159" s="21" t="str">
        <f>'[1]Master Prices'!C164</f>
        <v>KSU ration (Apr 2015)</v>
      </c>
      <c r="D159" s="30">
        <f>'[1]Master Prices'!D164</f>
        <v>0.6837700000000001</v>
      </c>
      <c r="E159" s="28" t="str">
        <f>'[1]Master Prices'!E164</f>
        <v>Assumes 1% increase</v>
      </c>
      <c r="F159">
        <f>'[1]Master Prices'!F164</f>
        <v>0</v>
      </c>
      <c r="G159" s="42">
        <f>'[1]Master Prices'!G164</f>
        <v>0.69054000000000004</v>
      </c>
      <c r="H159" s="41" t="str">
        <f>'[1]Master Prices'!H164</f>
        <v>Assumes 2% increase</v>
      </c>
      <c r="I159" s="94" t="str">
        <f>'[1]Master Prices'!I164</f>
        <v>$/lb</v>
      </c>
    </row>
    <row r="160" spans="1:9" hidden="1" x14ac:dyDescent="0.25">
      <c r="A160" t="str">
        <f>'[1]Master Prices'!A165</f>
        <v>Trace mineral premix</v>
      </c>
      <c r="B160" s="27">
        <f>'[1]Master Prices'!B165</f>
        <v>0.41</v>
      </c>
      <c r="C160" s="21" t="str">
        <f>'[1]Master Prices'!C165</f>
        <v>KSU ration (Apr 2015)</v>
      </c>
      <c r="D160" s="30">
        <f>'[1]Master Prices'!D165</f>
        <v>0.41409999999999997</v>
      </c>
      <c r="E160" s="28" t="str">
        <f>'[1]Master Prices'!E165</f>
        <v>Assumes 1% increase</v>
      </c>
      <c r="F160">
        <f>'[1]Master Prices'!F165</f>
        <v>0</v>
      </c>
      <c r="G160" s="42">
        <f>'[1]Master Prices'!G165</f>
        <v>0.41819999999999996</v>
      </c>
      <c r="H160" s="41" t="str">
        <f>'[1]Master Prices'!H165</f>
        <v>Assumes 2% increase</v>
      </c>
      <c r="I160" s="94" t="str">
        <f>'[1]Master Prices'!I165</f>
        <v>$/lb</v>
      </c>
    </row>
    <row r="161" spans="1:9" hidden="1" x14ac:dyDescent="0.25">
      <c r="A161" t="str">
        <f>'[1]Master Prices'!A166</f>
        <v>Sow add pack</v>
      </c>
      <c r="B161" s="27">
        <f>'[1]Master Prices'!B166</f>
        <v>1.7</v>
      </c>
      <c r="C161" s="21" t="str">
        <f>'[1]Master Prices'!C166</f>
        <v>KSU ration (Apr 2015)</v>
      </c>
      <c r="D161" s="30">
        <f>'[1]Master Prices'!D166</f>
        <v>1.7169999999999999</v>
      </c>
      <c r="E161" s="28" t="str">
        <f>'[1]Master Prices'!E166</f>
        <v>Assumes 1% increase</v>
      </c>
      <c r="F161">
        <f>'[1]Master Prices'!F166</f>
        <v>0</v>
      </c>
      <c r="G161" s="42">
        <f>'[1]Master Prices'!G166</f>
        <v>1.734</v>
      </c>
      <c r="H161" s="41" t="str">
        <f>'[1]Master Prices'!H166</f>
        <v>Assumes 2% increase</v>
      </c>
      <c r="I161" s="94" t="str">
        <f>'[1]Master Prices'!I166</f>
        <v>$/lb</v>
      </c>
    </row>
    <row r="162" spans="1:9" hidden="1" x14ac:dyDescent="0.25">
      <c r="A162" t="str">
        <f>'[1]Master Prices'!A167</f>
        <v>Vitamin premix without phytase</v>
      </c>
      <c r="B162" s="27">
        <f>'[1]Master Prices'!B167</f>
        <v>0.9</v>
      </c>
      <c r="C162" s="21" t="str">
        <f>'[1]Master Prices'!C167</f>
        <v>KSU ration (Apr 2015)</v>
      </c>
      <c r="D162" s="30">
        <f>'[1]Master Prices'!D167</f>
        <v>0.90900000000000003</v>
      </c>
      <c r="E162" s="28" t="str">
        <f>'[1]Master Prices'!E167</f>
        <v>Assumes 1% increase</v>
      </c>
      <c r="F162">
        <f>'[1]Master Prices'!F167</f>
        <v>0</v>
      </c>
      <c r="G162" s="42">
        <f>'[1]Master Prices'!G167</f>
        <v>0.91800000000000004</v>
      </c>
      <c r="H162" s="41" t="str">
        <f>'[1]Master Prices'!H167</f>
        <v>Assumes 2% increase</v>
      </c>
      <c r="I162" s="94" t="str">
        <f>'[1]Master Prices'!I167</f>
        <v>$/lb</v>
      </c>
    </row>
    <row r="163" spans="1:9" hidden="1" x14ac:dyDescent="0.25">
      <c r="A163" t="str">
        <f>'[1]Master Prices'!A168</f>
        <v>GF DDGS Base Mix</v>
      </c>
      <c r="B163" s="27">
        <f>'[1]Master Prices'!B168</f>
        <v>0.25</v>
      </c>
      <c r="C163" s="21" t="str">
        <f>'[1]Master Prices'!C168</f>
        <v>KSU ration (Apr 2015)</v>
      </c>
      <c r="D163" s="30">
        <f>'[1]Master Prices'!D168</f>
        <v>0.2525</v>
      </c>
      <c r="E163" s="28" t="str">
        <f>'[1]Master Prices'!E168</f>
        <v>Assumes 1% increase</v>
      </c>
      <c r="F163">
        <f>'[1]Master Prices'!F168</f>
        <v>0</v>
      </c>
      <c r="G163" s="42">
        <f>'[1]Master Prices'!G168</f>
        <v>0.255</v>
      </c>
      <c r="H163" s="41" t="str">
        <f>'[1]Master Prices'!H168</f>
        <v>Assumes 2% increase</v>
      </c>
      <c r="I163" s="94" t="str">
        <f>'[1]Master Prices'!I168</f>
        <v>$/lb</v>
      </c>
    </row>
    <row r="164" spans="1:9" hidden="1" x14ac:dyDescent="0.25">
      <c r="A164" t="str">
        <f>'[1]Master Prices'!A169</f>
        <v>GF synthetics Base Mix</v>
      </c>
      <c r="B164" s="27">
        <f>'[1]Master Prices'!B169</f>
        <v>0.3</v>
      </c>
      <c r="C164" s="21" t="str">
        <f>'[1]Master Prices'!C169</f>
        <v>KSU ration (Apr 2015)</v>
      </c>
      <c r="D164" s="30">
        <f>'[1]Master Prices'!D169</f>
        <v>0.30299999999999999</v>
      </c>
      <c r="E164" s="28" t="str">
        <f>'[1]Master Prices'!E169</f>
        <v>Assumes 1% increase</v>
      </c>
      <c r="F164">
        <f>'[1]Master Prices'!F169</f>
        <v>0</v>
      </c>
      <c r="G164" s="42">
        <f>'[1]Master Prices'!G169</f>
        <v>0.30599999999999999</v>
      </c>
      <c r="H164" s="41" t="str">
        <f>'[1]Master Prices'!H169</f>
        <v>Assumes 2% increase</v>
      </c>
      <c r="I164" s="94" t="str">
        <f>'[1]Master Prices'!I169</f>
        <v>$/lb</v>
      </c>
    </row>
    <row r="165" spans="1:9" hidden="1" x14ac:dyDescent="0.25">
      <c r="A165" t="str">
        <f>'[1]Master Prices'!A170</f>
        <v>Choline chloride 60%</v>
      </c>
      <c r="B165" s="27">
        <f>'[1]Master Prices'!B170</f>
        <v>0.6</v>
      </c>
      <c r="C165" s="21" t="str">
        <f>'[1]Master Prices'!C170</f>
        <v>KSU ration (Apr 2015)</v>
      </c>
      <c r="D165" s="30">
        <f>'[1]Master Prices'!D170</f>
        <v>0.60599999999999998</v>
      </c>
      <c r="E165" s="28" t="str">
        <f>'[1]Master Prices'!E170</f>
        <v>Assumes 1% increase</v>
      </c>
      <c r="F165">
        <f>'[1]Master Prices'!F170</f>
        <v>0</v>
      </c>
      <c r="G165" s="42">
        <f>'[1]Master Prices'!G170</f>
        <v>0.61199999999999999</v>
      </c>
      <c r="H165" s="41" t="str">
        <f>'[1]Master Prices'!H170</f>
        <v>Assumes 2% increase</v>
      </c>
      <c r="I165" s="94" t="str">
        <f>'[1]Master Prices'!I170</f>
        <v>$/lb</v>
      </c>
    </row>
    <row r="166" spans="1:9" hidden="1" x14ac:dyDescent="0.25">
      <c r="A166" t="str">
        <f>'[1]Master Prices'!A171</f>
        <v>Natuphos 600</v>
      </c>
      <c r="B166" s="27">
        <f>'[1]Master Prices'!B171</f>
        <v>0</v>
      </c>
      <c r="C166" s="21" t="str">
        <f>'[1]Master Prices'!C171</f>
        <v>KSU ration (Apr 2015)</v>
      </c>
      <c r="D166" s="30">
        <f>'[1]Master Prices'!D171</f>
        <v>0</v>
      </c>
      <c r="E166" s="28" t="str">
        <f>'[1]Master Prices'!E171</f>
        <v>Assumes 1% increase</v>
      </c>
      <c r="F166">
        <f>'[1]Master Prices'!F171</f>
        <v>0</v>
      </c>
      <c r="G166" s="42">
        <f>'[1]Master Prices'!G171</f>
        <v>0</v>
      </c>
      <c r="H166" s="41" t="str">
        <f>'[1]Master Prices'!H171</f>
        <v>Assumes 2% increase</v>
      </c>
      <c r="I166" s="94" t="str">
        <f>'[1]Master Prices'!I171</f>
        <v>$/lb</v>
      </c>
    </row>
    <row r="167" spans="1:9" hidden="1" x14ac:dyDescent="0.25">
      <c r="A167" t="str">
        <f>'[1]Master Prices'!A172</f>
        <v>Natuphos 1200</v>
      </c>
      <c r="B167" s="27">
        <f>'[1]Master Prices'!B172</f>
        <v>0</v>
      </c>
      <c r="C167" s="21" t="str">
        <f>'[1]Master Prices'!C172</f>
        <v>KSU ration (Apr 2015)</v>
      </c>
      <c r="D167" s="30">
        <f>'[1]Master Prices'!D172</f>
        <v>0</v>
      </c>
      <c r="E167" s="28" t="str">
        <f>'[1]Master Prices'!E172</f>
        <v>Assumes 1% increase</v>
      </c>
      <c r="F167">
        <f>'[1]Master Prices'!F172</f>
        <v>0</v>
      </c>
      <c r="G167" s="42">
        <f>'[1]Master Prices'!G172</f>
        <v>0</v>
      </c>
      <c r="H167" s="41" t="str">
        <f>'[1]Master Prices'!H172</f>
        <v>Assumes 2% increase</v>
      </c>
      <c r="I167" s="94" t="str">
        <f>'[1]Master Prices'!I172</f>
        <v>$/lb</v>
      </c>
    </row>
    <row r="168" spans="1:9" hidden="1" x14ac:dyDescent="0.25">
      <c r="A168" t="str">
        <f>'[1]Master Prices'!A173</f>
        <v>Optiphos 2000</v>
      </c>
      <c r="B168" s="27">
        <f>'[1]Master Prices'!B173</f>
        <v>0</v>
      </c>
      <c r="C168" s="21" t="str">
        <f>'[1]Master Prices'!C173</f>
        <v>KSU ration (Apr 2015)</v>
      </c>
      <c r="D168" s="30">
        <f>'[1]Master Prices'!D173</f>
        <v>0</v>
      </c>
      <c r="E168" s="28" t="str">
        <f>'[1]Master Prices'!E173</f>
        <v>Assumes 1% increase</v>
      </c>
      <c r="F168">
        <f>'[1]Master Prices'!F173</f>
        <v>0</v>
      </c>
      <c r="G168" s="42">
        <f>'[1]Master Prices'!G173</f>
        <v>0</v>
      </c>
      <c r="H168" s="41" t="str">
        <f>'[1]Master Prices'!H173</f>
        <v>Assumes 2% increase</v>
      </c>
      <c r="I168" s="94" t="str">
        <f>'[1]Master Prices'!I173</f>
        <v>$/lb</v>
      </c>
    </row>
    <row r="169" spans="1:9" hidden="1" x14ac:dyDescent="0.25">
      <c r="A169" t="str">
        <f>'[1]Master Prices'!A174</f>
        <v>Phyzyme 1200</v>
      </c>
      <c r="B169" s="27">
        <f>'[1]Master Prices'!B174</f>
        <v>0</v>
      </c>
      <c r="C169" s="21" t="str">
        <f>'[1]Master Prices'!C174</f>
        <v>KSU ration (Apr 2015)</v>
      </c>
      <c r="D169" s="30">
        <f>'[1]Master Prices'!D174</f>
        <v>0</v>
      </c>
      <c r="E169" s="28" t="str">
        <f>'[1]Master Prices'!E174</f>
        <v>Assumes 1% increase</v>
      </c>
      <c r="F169">
        <f>'[1]Master Prices'!F174</f>
        <v>0</v>
      </c>
      <c r="G169" s="42">
        <f>'[1]Master Prices'!G174</f>
        <v>0</v>
      </c>
      <c r="H169" s="41" t="str">
        <f>'[1]Master Prices'!H174</f>
        <v>Assumes 2% increase</v>
      </c>
      <c r="I169" s="94" t="str">
        <f>'[1]Master Prices'!I174</f>
        <v>$/lb</v>
      </c>
    </row>
    <row r="170" spans="1:9" hidden="1" x14ac:dyDescent="0.25">
      <c r="A170" t="str">
        <f>'[1]Master Prices'!A175</f>
        <v>Phyzyme 5000</v>
      </c>
      <c r="B170" s="27">
        <f>'[1]Master Prices'!B175</f>
        <v>0</v>
      </c>
      <c r="C170" s="21" t="str">
        <f>'[1]Master Prices'!C175</f>
        <v>KSU ration (Apr 2015)</v>
      </c>
      <c r="D170" s="30">
        <f>'[1]Master Prices'!D175</f>
        <v>0</v>
      </c>
      <c r="E170" s="28" t="str">
        <f>'[1]Master Prices'!E175</f>
        <v>Assumes 1% increase</v>
      </c>
      <c r="F170">
        <f>'[1]Master Prices'!F175</f>
        <v>0</v>
      </c>
      <c r="G170" s="42">
        <f>'[1]Master Prices'!G175</f>
        <v>0</v>
      </c>
      <c r="H170" s="41" t="str">
        <f>'[1]Master Prices'!H175</f>
        <v>Assumes 2% increase</v>
      </c>
      <c r="I170" s="94" t="str">
        <f>'[1]Master Prices'!I175</f>
        <v>$/lb</v>
      </c>
    </row>
    <row r="171" spans="1:9" hidden="1" x14ac:dyDescent="0.25">
      <c r="A171" t="str">
        <f>'[1]Master Prices'!A176</f>
        <v>Ronozyme CT (10,000)</v>
      </c>
      <c r="B171" s="27">
        <f>'[1]Master Prices'!B176</f>
        <v>0</v>
      </c>
      <c r="C171" s="21" t="str">
        <f>'[1]Master Prices'!C176</f>
        <v>KSU ration (Apr 2015)</v>
      </c>
      <c r="D171" s="30">
        <f>'[1]Master Prices'!D176</f>
        <v>0</v>
      </c>
      <c r="E171" s="28" t="str">
        <f>'[1]Master Prices'!E176</f>
        <v>Assumes 1% increase</v>
      </c>
      <c r="F171">
        <f>'[1]Master Prices'!F176</f>
        <v>0</v>
      </c>
      <c r="G171" s="42">
        <f>'[1]Master Prices'!G176</f>
        <v>0</v>
      </c>
      <c r="H171" s="41" t="str">
        <f>'[1]Master Prices'!H176</f>
        <v>Assumes 2% increase</v>
      </c>
      <c r="I171" s="94" t="str">
        <f>'[1]Master Prices'!I176</f>
        <v>$/lb</v>
      </c>
    </row>
    <row r="172" spans="1:9" hidden="1" x14ac:dyDescent="0.25">
      <c r="A172" t="str">
        <f>'[1]Master Prices'!A177</f>
        <v>Ronozyme M (50,000)</v>
      </c>
      <c r="B172" s="27">
        <f>'[1]Master Prices'!B177</f>
        <v>0</v>
      </c>
      <c r="C172" s="21" t="str">
        <f>'[1]Master Prices'!C177</f>
        <v>KSU ration (Apr 2015)</v>
      </c>
      <c r="D172" s="30">
        <f>'[1]Master Prices'!D177</f>
        <v>0</v>
      </c>
      <c r="E172" s="28" t="str">
        <f>'[1]Master Prices'!E177</f>
        <v>Assumes 1% increase</v>
      </c>
      <c r="F172">
        <f>'[1]Master Prices'!F177</f>
        <v>0</v>
      </c>
      <c r="G172" s="42">
        <f>'[1]Master Prices'!G177</f>
        <v>0</v>
      </c>
      <c r="H172" s="41" t="str">
        <f>'[1]Master Prices'!H177</f>
        <v>Assumes 2% increase</v>
      </c>
      <c r="I172" s="94" t="str">
        <f>'[1]Master Prices'!I177</f>
        <v>$/lb</v>
      </c>
    </row>
    <row r="173" spans="1:9" hidden="1" x14ac:dyDescent="0.25">
      <c r="A173" t="str">
        <f>'[1]Master Prices'!A178</f>
        <v>Ronozyme PMX PLT (4625 FYT/g)</v>
      </c>
      <c r="B173" s="27">
        <f>'[1]Master Prices'!B178</f>
        <v>0.83320000000000005</v>
      </c>
      <c r="C173" s="21" t="str">
        <f>'[1]Master Prices'!C178</f>
        <v>KSU ration (Apr 2015)</v>
      </c>
      <c r="D173" s="30">
        <f>'[1]Master Prices'!D178</f>
        <v>0.84153200000000006</v>
      </c>
      <c r="E173" s="28" t="str">
        <f>'[1]Master Prices'!E178</f>
        <v>Assumes 1% increase</v>
      </c>
      <c r="F173">
        <f>'[1]Master Prices'!F178</f>
        <v>0</v>
      </c>
      <c r="G173" s="42">
        <f>'[1]Master Prices'!G178</f>
        <v>0.84986400000000006</v>
      </c>
      <c r="H173" s="41" t="str">
        <f>'[1]Master Prices'!H178</f>
        <v>Assumes 2% increase</v>
      </c>
      <c r="I173" s="94" t="str">
        <f>'[1]Master Prices'!I178</f>
        <v>$/lb</v>
      </c>
    </row>
    <row r="174" spans="1:9" hidden="1" x14ac:dyDescent="0.25">
      <c r="A174" t="str">
        <f>'[1]Master Prices'!A179</f>
        <v>Zinc oxide</v>
      </c>
      <c r="B174" s="27">
        <f>'[1]Master Prices'!B179</f>
        <v>1.1000000000000001</v>
      </c>
      <c r="C174" s="21" t="str">
        <f>'[1]Master Prices'!C179</f>
        <v>KSU ration (Apr 2015)</v>
      </c>
      <c r="D174" s="30">
        <f>'[1]Master Prices'!D179</f>
        <v>1.1110000000000002</v>
      </c>
      <c r="E174" s="28" t="str">
        <f>'[1]Master Prices'!E179</f>
        <v>Assumes 1% increase</v>
      </c>
      <c r="F174">
        <f>'[1]Master Prices'!F179</f>
        <v>0</v>
      </c>
      <c r="G174" s="42">
        <f>'[1]Master Prices'!G179</f>
        <v>1.1220000000000001</v>
      </c>
      <c r="H174" s="41" t="str">
        <f>'[1]Master Prices'!H179</f>
        <v>Assumes 2% increase</v>
      </c>
      <c r="I174" s="94" t="str">
        <f>'[1]Master Prices'!I179</f>
        <v>$/lb</v>
      </c>
    </row>
    <row r="175" spans="1:9" hidden="1" x14ac:dyDescent="0.25">
      <c r="A175" t="str">
        <f>'[1]Master Prices'!A180</f>
        <v>Copper sulfate</v>
      </c>
      <c r="B175" s="27">
        <f>'[1]Master Prices'!B180</f>
        <v>1.1000000000000001</v>
      </c>
      <c r="C175" s="21" t="str">
        <f>'[1]Master Prices'!C180</f>
        <v>KSU ration (Apr 2015)</v>
      </c>
      <c r="D175" s="30">
        <f>'[1]Master Prices'!D180</f>
        <v>1.1110000000000002</v>
      </c>
      <c r="E175" s="28" t="str">
        <f>'[1]Master Prices'!E180</f>
        <v>Assumes 1% increase</v>
      </c>
      <c r="F175">
        <f>'[1]Master Prices'!F180</f>
        <v>0</v>
      </c>
      <c r="G175" s="42">
        <f>'[1]Master Prices'!G180</f>
        <v>1.1220000000000001</v>
      </c>
      <c r="H175" s="41" t="str">
        <f>'[1]Master Prices'!H180</f>
        <v>Assumes 2% increase</v>
      </c>
      <c r="I175" s="94" t="str">
        <f>'[1]Master Prices'!I180</f>
        <v>$/lb</v>
      </c>
    </row>
    <row r="176" spans="1:9" hidden="1" x14ac:dyDescent="0.25">
      <c r="A176" t="str">
        <f>'[1]Master Prices'!A181</f>
        <v>Potassium chloride</v>
      </c>
      <c r="B176" s="27">
        <f>'[1]Master Prices'!B181</f>
        <v>0.17499999999999999</v>
      </c>
      <c r="C176" s="21" t="str">
        <f>'[1]Master Prices'!C181</f>
        <v>KSU ration (Apr 2015)</v>
      </c>
      <c r="D176" s="30">
        <f>'[1]Master Prices'!D181</f>
        <v>0.17674999999999999</v>
      </c>
      <c r="E176" s="28" t="str">
        <f>'[1]Master Prices'!E181</f>
        <v>Assumes 1% increase</v>
      </c>
      <c r="F176">
        <f>'[1]Master Prices'!F181</f>
        <v>0</v>
      </c>
      <c r="G176" s="42">
        <f>'[1]Master Prices'!G181</f>
        <v>0.17849999999999999</v>
      </c>
      <c r="H176" s="41" t="str">
        <f>'[1]Master Prices'!H181</f>
        <v>Assumes 2% increase</v>
      </c>
      <c r="I176" s="94" t="str">
        <f>'[1]Master Prices'!I181</f>
        <v>$/lb</v>
      </c>
    </row>
    <row r="177" spans="1:9" hidden="1" x14ac:dyDescent="0.25">
      <c r="A177" t="str">
        <f>'[1]Master Prices'!A182</f>
        <v>Calcium chloride</v>
      </c>
      <c r="B177" s="27">
        <f>'[1]Master Prices'!B182</f>
        <v>0.2</v>
      </c>
      <c r="C177" s="21" t="str">
        <f>'[1]Master Prices'!C182</f>
        <v>KSU ration (Apr 2015)</v>
      </c>
      <c r="D177" s="30">
        <f>'[1]Master Prices'!D182</f>
        <v>0.20200000000000001</v>
      </c>
      <c r="E177" s="28" t="str">
        <f>'[1]Master Prices'!E182</f>
        <v>Assumes 1% increase</v>
      </c>
      <c r="F177">
        <f>'[1]Master Prices'!F182</f>
        <v>0</v>
      </c>
      <c r="G177" s="42">
        <f>'[1]Master Prices'!G182</f>
        <v>0.20400000000000001</v>
      </c>
      <c r="H177" s="41" t="str">
        <f>'[1]Master Prices'!H182</f>
        <v>Assumes 2% increase</v>
      </c>
      <c r="I177" s="94" t="str">
        <f>'[1]Master Prices'!I182</f>
        <v>$/lb</v>
      </c>
    </row>
    <row r="178" spans="1:9" hidden="1" x14ac:dyDescent="0.25">
      <c r="A178" t="str">
        <f>'[1]Master Prices'!A183</f>
        <v>Acidifier</v>
      </c>
      <c r="B178" s="27">
        <f>'[1]Master Prices'!B183</f>
        <v>1</v>
      </c>
      <c r="C178" s="21" t="str">
        <f>'[1]Master Prices'!C183</f>
        <v>KSU ration (Apr 2015)</v>
      </c>
      <c r="D178" s="30">
        <f>'[1]Master Prices'!D183</f>
        <v>1.01</v>
      </c>
      <c r="E178" s="28" t="str">
        <f>'[1]Master Prices'!E183</f>
        <v>Assumes 1% increase</v>
      </c>
      <c r="F178">
        <f>'[1]Master Prices'!F183</f>
        <v>0</v>
      </c>
      <c r="G178" s="42">
        <f>'[1]Master Prices'!G183</f>
        <v>1.02</v>
      </c>
      <c r="H178" s="41" t="str">
        <f>'[1]Master Prices'!H183</f>
        <v>Assumes 2% increase</v>
      </c>
      <c r="I178" s="94" t="str">
        <f>'[1]Master Prices'!I183</f>
        <v>$/lb</v>
      </c>
    </row>
    <row r="179" spans="1:9" hidden="1" x14ac:dyDescent="0.25">
      <c r="A179" t="str">
        <f>'[1]Master Prices'!A184</f>
        <v>Vitamin E, 20,000 IU</v>
      </c>
      <c r="B179" s="27">
        <f>'[1]Master Prices'!B184</f>
        <v>0.4</v>
      </c>
      <c r="C179" s="21" t="str">
        <f>'[1]Master Prices'!C184</f>
        <v>KSU ration (Apr 2015)</v>
      </c>
      <c r="D179" s="30">
        <f>'[1]Master Prices'!D184</f>
        <v>0.40400000000000003</v>
      </c>
      <c r="E179" s="28" t="str">
        <f>'[1]Master Prices'!E184</f>
        <v>Assumes 1% increase</v>
      </c>
      <c r="F179">
        <f>'[1]Master Prices'!F184</f>
        <v>0</v>
      </c>
      <c r="G179" s="42">
        <f>'[1]Master Prices'!G184</f>
        <v>0.40800000000000003</v>
      </c>
      <c r="H179" s="41" t="str">
        <f>'[1]Master Prices'!H184</f>
        <v>Assumes 2% increase</v>
      </c>
      <c r="I179" s="94" t="str">
        <f>'[1]Master Prices'!I184</f>
        <v>$/lb</v>
      </c>
    </row>
    <row r="180" spans="1:9" hidden="1" x14ac:dyDescent="0.25">
      <c r="A180" t="str">
        <f>'[1]Master Prices'!A185</f>
        <v>Phase 2 supplement D</v>
      </c>
      <c r="B180" s="27">
        <f>'[1]Master Prices'!B185</f>
        <v>0.4</v>
      </c>
      <c r="C180" s="21" t="str">
        <f>'[1]Master Prices'!C185</f>
        <v>KSU ration (Apr 2015)</v>
      </c>
      <c r="D180" s="30">
        <f>'[1]Master Prices'!D185</f>
        <v>0.40400000000000003</v>
      </c>
      <c r="E180" s="28" t="str">
        <f>'[1]Master Prices'!E185</f>
        <v>Assumes 1% increase</v>
      </c>
      <c r="F180">
        <f>'[1]Master Prices'!F185</f>
        <v>0</v>
      </c>
      <c r="G180" s="42">
        <f>'[1]Master Prices'!G185</f>
        <v>0.40800000000000003</v>
      </c>
      <c r="H180" s="41" t="str">
        <f>'[1]Master Prices'!H185</f>
        <v>Assumes 2% increase</v>
      </c>
      <c r="I180" s="94" t="str">
        <f>'[1]Master Prices'!I185</f>
        <v>$/lb</v>
      </c>
    </row>
    <row r="181" spans="1:9" hidden="1" x14ac:dyDescent="0.25">
      <c r="A181" t="str">
        <f>'[1]Master Prices'!A186</f>
        <v>DPS 50</v>
      </c>
      <c r="B181" s="27">
        <f>'[1]Master Prices'!B186</f>
        <v>0.5</v>
      </c>
      <c r="C181" s="21" t="str">
        <f>'[1]Master Prices'!C186</f>
        <v>KSU ration (Apr 2015)</v>
      </c>
      <c r="D181" s="30">
        <f>'[1]Master Prices'!D186</f>
        <v>0.505</v>
      </c>
      <c r="E181" s="28" t="str">
        <f>'[1]Master Prices'!E186</f>
        <v>Assumes 1% increase</v>
      </c>
      <c r="F181">
        <f>'[1]Master Prices'!F186</f>
        <v>0</v>
      </c>
      <c r="G181" s="42">
        <f>'[1]Master Prices'!G186</f>
        <v>0.51</v>
      </c>
      <c r="H181" s="41" t="str">
        <f>'[1]Master Prices'!H186</f>
        <v>Assumes 2% increase</v>
      </c>
      <c r="I181" s="94" t="str">
        <f>'[1]Master Prices'!I186</f>
        <v>$/lb</v>
      </c>
    </row>
    <row r="182" spans="1:9" hidden="1" x14ac:dyDescent="0.25">
      <c r="A182" t="str">
        <f>'[1]Master Prices'!A187</f>
        <v>PEP2+</v>
      </c>
      <c r="B182" s="27">
        <f>'[1]Master Prices'!B187</f>
        <v>0.6</v>
      </c>
      <c r="C182" s="21" t="str">
        <f>'[1]Master Prices'!C187</f>
        <v>KSU ration (Apr 2015)</v>
      </c>
      <c r="D182" s="30">
        <f>'[1]Master Prices'!D187</f>
        <v>0.60599999999999998</v>
      </c>
      <c r="E182" s="28" t="str">
        <f>'[1]Master Prices'!E187</f>
        <v>Assumes 1% increase</v>
      </c>
      <c r="F182">
        <f>'[1]Master Prices'!F187</f>
        <v>0</v>
      </c>
      <c r="G182" s="42">
        <f>'[1]Master Prices'!G187</f>
        <v>0.61199999999999999</v>
      </c>
      <c r="H182" s="41" t="str">
        <f>'[1]Master Prices'!H187</f>
        <v>Assumes 2% increase</v>
      </c>
      <c r="I182" s="94" t="str">
        <f>'[1]Master Prices'!I187</f>
        <v>$/lb</v>
      </c>
    </row>
    <row r="183" spans="1:9" hidden="1" x14ac:dyDescent="0.25">
      <c r="A183" t="str">
        <f>'[1]Master Prices'!A188</f>
        <v>PEP NS</v>
      </c>
      <c r="B183" s="27">
        <f>'[1]Master Prices'!B188</f>
        <v>0.5</v>
      </c>
      <c r="C183" s="21" t="str">
        <f>'[1]Master Prices'!C188</f>
        <v>KSU ration (Apr 2015)</v>
      </c>
      <c r="D183" s="30">
        <f>'[1]Master Prices'!D188</f>
        <v>0.505</v>
      </c>
      <c r="E183" s="28" t="str">
        <f>'[1]Master Prices'!E188</f>
        <v>Assumes 1% increase</v>
      </c>
      <c r="F183">
        <f>'[1]Master Prices'!F188</f>
        <v>0</v>
      </c>
      <c r="G183" s="42">
        <f>'[1]Master Prices'!G188</f>
        <v>0.51</v>
      </c>
      <c r="H183" s="41" t="str">
        <f>'[1]Master Prices'!H188</f>
        <v>Assumes 2% increase</v>
      </c>
      <c r="I183" s="94" t="str">
        <f>'[1]Master Prices'!I188</f>
        <v>$/lb</v>
      </c>
    </row>
    <row r="184" spans="1:9" hidden="1" x14ac:dyDescent="0.25">
      <c r="A184" t="str">
        <f>'[1]Master Prices'!A189</f>
        <v>Natural vitamin E 20,000 IU/lb</v>
      </c>
      <c r="B184" s="27">
        <f>'[1]Master Prices'!B189</f>
        <v>9.4375</v>
      </c>
      <c r="C184" s="21" t="str">
        <f>'[1]Master Prices'!C189</f>
        <v>KSU ration (Apr 2015)</v>
      </c>
      <c r="D184" s="30">
        <f>'[1]Master Prices'!D189</f>
        <v>9.5318749999999994</v>
      </c>
      <c r="E184" s="28" t="str">
        <f>'[1]Master Prices'!E189</f>
        <v>Assumes 1% increase</v>
      </c>
      <c r="F184">
        <f>'[1]Master Prices'!F189</f>
        <v>0</v>
      </c>
      <c r="G184" s="42">
        <f>'[1]Master Prices'!G189</f>
        <v>9.6262500000000006</v>
      </c>
      <c r="H184" s="41" t="str">
        <f>'[1]Master Prices'!H189</f>
        <v>Assumes 2% increase</v>
      </c>
      <c r="I184" s="94" t="str">
        <f>'[1]Master Prices'!I189</f>
        <v>$/lb</v>
      </c>
    </row>
    <row r="185" spans="1:9" hidden="1" x14ac:dyDescent="0.25">
      <c r="A185" t="str">
        <f>'[1]Master Prices'!A190</f>
        <v>Other ingredient</v>
      </c>
      <c r="B185" s="27">
        <f>'[1]Master Prices'!B190</f>
        <v>0</v>
      </c>
      <c r="C185">
        <f>'[1]Master Prices'!C190</f>
        <v>0</v>
      </c>
      <c r="D185" s="30">
        <f>'[1]Master Prices'!D190</f>
        <v>0</v>
      </c>
      <c r="E185">
        <f>'[1]Master Prices'!E190</f>
        <v>0</v>
      </c>
      <c r="F185">
        <f>'[1]Master Prices'!F190</f>
        <v>0</v>
      </c>
      <c r="G185" s="42">
        <f>'[1]Master Prices'!G190</f>
        <v>0</v>
      </c>
      <c r="H185">
        <f>'[1]Master Prices'!H190</f>
        <v>0</v>
      </c>
      <c r="I185" s="94" t="str">
        <f>'[1]Master Prices'!I190</f>
        <v>$/lb</v>
      </c>
    </row>
    <row r="186" spans="1:9" hidden="1" x14ac:dyDescent="0.25">
      <c r="A186" t="str">
        <f>'[1]Master Prices'!A191</f>
        <v>Corn DDGS, 10.5% Oil</v>
      </c>
      <c r="B186" s="27">
        <f>'[1]Master Prices'!B191</f>
        <v>0.125</v>
      </c>
      <c r="C186">
        <f>'[1]Master Prices'!C191</f>
        <v>0</v>
      </c>
      <c r="D186" s="30">
        <f>'[1]Master Prices'!D191</f>
        <v>0.12625</v>
      </c>
      <c r="E186">
        <f>'[1]Master Prices'!E191</f>
        <v>0</v>
      </c>
      <c r="F186">
        <f>'[1]Master Prices'!F191</f>
        <v>0</v>
      </c>
      <c r="G186" s="42">
        <f>'[1]Master Prices'!G191</f>
        <v>0.1275</v>
      </c>
      <c r="H186">
        <f>'[1]Master Prices'!H191</f>
        <v>0</v>
      </c>
      <c r="I186" s="94" t="str">
        <f>'[1]Master Prices'!I191</f>
        <v>$/lb</v>
      </c>
    </row>
    <row r="187" spans="1:9" hidden="1" x14ac:dyDescent="0.25">
      <c r="A187" t="str">
        <f>'[1]Master Prices'!A192</f>
        <v>Corn DDGS, 7.5% Oil</v>
      </c>
      <c r="B187" s="115">
        <f>'[1]Master Prices'!B192</f>
        <v>8.3750000000000005E-2</v>
      </c>
      <c r="C187" s="96" t="str">
        <f>'[1]Master Prices'!C192</f>
        <v>USDA St. Joseph, MO NW_GR112 Report (http://www.ams.usda.gov/mnreports/nw_gr112.txt)</v>
      </c>
      <c r="D187" s="115">
        <f>'[1]Master Prices'!D192</f>
        <v>8.458750000000001E-2</v>
      </c>
      <c r="E187" s="96">
        <f>'[1]Master Prices'!E192</f>
        <v>0</v>
      </c>
      <c r="F187" s="96">
        <f>'[1]Master Prices'!F192</f>
        <v>0</v>
      </c>
      <c r="G187" s="115">
        <f>'[1]Master Prices'!G192</f>
        <v>8.5425000000000001E-2</v>
      </c>
      <c r="H187" s="41" t="str">
        <f>'[1]Master Prices'!H192</f>
        <v>Adjust off of Corn Price</v>
      </c>
      <c r="I187" s="94" t="str">
        <f>'[1]Master Prices'!I192</f>
        <v>$/lb</v>
      </c>
    </row>
    <row r="188" spans="1:9" hidden="1" x14ac:dyDescent="0.25">
      <c r="A188" t="str">
        <f>'[1]Master Prices'!A193</f>
        <v>Corn DDGS, 4.5% Oil</v>
      </c>
      <c r="B188" s="27">
        <f>'[1]Master Prices'!B193</f>
        <v>0.125</v>
      </c>
      <c r="C188">
        <f>'[1]Master Prices'!C193</f>
        <v>0</v>
      </c>
      <c r="D188" s="30">
        <f>'[1]Master Prices'!D193</f>
        <v>0.12625</v>
      </c>
      <c r="E188">
        <f>'[1]Master Prices'!E193</f>
        <v>0</v>
      </c>
      <c r="F188">
        <f>'[1]Master Prices'!F193</f>
        <v>0</v>
      </c>
      <c r="G188" s="42">
        <f>'[1]Master Prices'!G193</f>
        <v>0.1275</v>
      </c>
      <c r="H188">
        <f>'[1]Master Prices'!H193</f>
        <v>0</v>
      </c>
      <c r="I188" s="94" t="str">
        <f>'[1]Master Prices'!I193</f>
        <v>$/lb</v>
      </c>
    </row>
    <row r="189" spans="1:9" hidden="1" x14ac:dyDescent="0.25">
      <c r="A189" t="str">
        <f>'[1]Master Prices'!A194</f>
        <v>Denegard</v>
      </c>
      <c r="B189" s="27">
        <f>'[1]Master Prices'!B194</f>
        <v>4.7286000000000001</v>
      </c>
      <c r="C189" s="21" t="str">
        <f>'[1]Master Prices'!C194</f>
        <v>KSU ration (Apr 2015)</v>
      </c>
      <c r="D189" s="30">
        <f>'[1]Master Prices'!D194</f>
        <v>4.7758859999999999</v>
      </c>
      <c r="E189" s="28" t="str">
        <f>'[1]Master Prices'!E194</f>
        <v>Assumes 1% increase</v>
      </c>
      <c r="F189">
        <f>'[1]Master Prices'!F194</f>
        <v>0</v>
      </c>
      <c r="G189" s="42">
        <f>'[1]Master Prices'!G194</f>
        <v>4.8231720000000005</v>
      </c>
      <c r="H189" s="41" t="str">
        <f>'[1]Master Prices'!H194</f>
        <v>Assumes 2% increase</v>
      </c>
      <c r="I189" s="94" t="str">
        <f>'[1]Master Prices'!I194</f>
        <v>$/lb</v>
      </c>
    </row>
    <row r="190" spans="1:9" hidden="1" x14ac:dyDescent="0.25">
      <c r="A190" t="str">
        <f>'[1]Master Prices'!A195</f>
        <v>CTC 50</v>
      </c>
      <c r="B190" s="27">
        <f>'[1]Master Prices'!B195</f>
        <v>1.44</v>
      </c>
      <c r="C190" s="21" t="str">
        <f>'[1]Master Prices'!C195</f>
        <v>KSU ration (Apr 2015)</v>
      </c>
      <c r="D190" s="30">
        <f>'[1]Master Prices'!D195</f>
        <v>1.4543999999999999</v>
      </c>
      <c r="E190" s="28" t="str">
        <f>'[1]Master Prices'!E195</f>
        <v>Assumes 1% increase</v>
      </c>
      <c r="F190">
        <f>'[1]Master Prices'!F195</f>
        <v>0</v>
      </c>
      <c r="G190" s="42">
        <f>'[1]Master Prices'!G195</f>
        <v>1.4687999999999999</v>
      </c>
      <c r="H190" s="41" t="str">
        <f>'[1]Master Prices'!H195</f>
        <v>Assumes 2% increase</v>
      </c>
      <c r="I190" s="94" t="str">
        <f>'[1]Master Prices'!I195</f>
        <v>$/lb</v>
      </c>
    </row>
    <row r="191" spans="1:9" hidden="1" x14ac:dyDescent="0.25">
      <c r="A191" t="str">
        <f>'[1]Master Prices'!A196</f>
        <v>Bentonite</v>
      </c>
      <c r="B191" s="27">
        <f>'[1]Master Prices'!B196</f>
        <v>0.15</v>
      </c>
      <c r="C191" s="21" t="str">
        <f>'[1]Master Prices'!C196</f>
        <v>KSU ration (Apr 2015)</v>
      </c>
      <c r="D191" s="30">
        <f>'[1]Master Prices'!D196</f>
        <v>0.1515</v>
      </c>
      <c r="E191" s="28" t="str">
        <f>'[1]Master Prices'!E196</f>
        <v>Assumes 1% increase</v>
      </c>
      <c r="F191">
        <f>'[1]Master Prices'!F196</f>
        <v>0</v>
      </c>
      <c r="G191" s="42">
        <f>'[1]Master Prices'!G196</f>
        <v>0.153</v>
      </c>
      <c r="H191" s="41" t="str">
        <f>'[1]Master Prices'!H196</f>
        <v>Assumes 2% increase</v>
      </c>
      <c r="I191" s="94" t="str">
        <f>'[1]Master Prices'!I196</f>
        <v>$/lb</v>
      </c>
    </row>
    <row r="192" spans="1:9" hidden="1" x14ac:dyDescent="0.25">
      <c r="A192" t="str">
        <f>'[1]Master Prices'!A197</f>
        <v>Phase 2 supplement (Feb, 2014)</v>
      </c>
      <c r="B192" s="27">
        <f>'[1]Master Prices'!B197</f>
        <v>0.73619999999999997</v>
      </c>
      <c r="C192" s="21" t="str">
        <f>'[1]Master Prices'!C197</f>
        <v>KSU ration (Apr 2015)</v>
      </c>
      <c r="D192" s="30">
        <f>'[1]Master Prices'!D197</f>
        <v>0.74356199999999995</v>
      </c>
      <c r="E192" s="28" t="str">
        <f>'[1]Master Prices'!E197</f>
        <v>Assumes 1% increase</v>
      </c>
      <c r="F192">
        <f>'[1]Master Prices'!F197</f>
        <v>0</v>
      </c>
      <c r="G192" s="42">
        <f>'[1]Master Prices'!G197</f>
        <v>0.75092399999999992</v>
      </c>
      <c r="H192" s="41" t="str">
        <f>'[1]Master Prices'!H197</f>
        <v>Assumes 2% increase</v>
      </c>
      <c r="I192" s="94" t="str">
        <f>'[1]Master Prices'!I197</f>
        <v>$/lb</v>
      </c>
    </row>
    <row r="193" spans="1:9" hidden="1" x14ac:dyDescent="0.25">
      <c r="A193" t="str">
        <f>'[1]Master Prices'!A198</f>
        <v>Other ingredient</v>
      </c>
      <c r="B193" s="27">
        <f>'[1]Master Prices'!B198</f>
        <v>0</v>
      </c>
      <c r="C193" s="21" t="str">
        <f>'[1]Master Prices'!C198</f>
        <v>KSU ration (Apr 2015)</v>
      </c>
      <c r="D193" s="30">
        <f>'[1]Master Prices'!D198</f>
        <v>0</v>
      </c>
      <c r="E193" s="28" t="str">
        <f>'[1]Master Prices'!E198</f>
        <v>Assumes 1% increase</v>
      </c>
      <c r="F193">
        <f>'[1]Master Prices'!F198</f>
        <v>0</v>
      </c>
      <c r="G193" s="42">
        <f>'[1]Master Prices'!G198</f>
        <v>0</v>
      </c>
      <c r="H193" s="41" t="str">
        <f>'[1]Master Prices'!H198</f>
        <v>Assumes 2% increase</v>
      </c>
      <c r="I193" s="94" t="str">
        <f>'[1]Master Prices'!I198</f>
        <v>$/lb</v>
      </c>
    </row>
    <row r="194" spans="1:9" hidden="1" x14ac:dyDescent="0.25">
      <c r="A194" t="str">
        <f>'[1]Master Prices'!A199</f>
        <v>Other ingredient</v>
      </c>
      <c r="B194" s="27">
        <f>'[1]Master Prices'!B199</f>
        <v>0</v>
      </c>
      <c r="C194" s="21" t="str">
        <f>'[1]Master Prices'!C199</f>
        <v>KSU ration (Apr 2015)</v>
      </c>
      <c r="D194" s="30">
        <f>'[1]Master Prices'!D199</f>
        <v>0</v>
      </c>
      <c r="E194" s="28" t="str">
        <f>'[1]Master Prices'!E199</f>
        <v>Assumes 1% increase</v>
      </c>
      <c r="F194">
        <f>'[1]Master Prices'!F199</f>
        <v>0</v>
      </c>
      <c r="G194" s="42">
        <f>'[1]Master Prices'!G199</f>
        <v>0</v>
      </c>
      <c r="H194" s="41" t="str">
        <f>'[1]Master Prices'!H199</f>
        <v>Assumes 2% increase</v>
      </c>
      <c r="I194" s="94" t="str">
        <f>'[1]Master Prices'!I199</f>
        <v>$/lb</v>
      </c>
    </row>
    <row r="195" spans="1:9" hidden="1" x14ac:dyDescent="0.25">
      <c r="A195" t="str">
        <f>'[1]Master Prices'!A200</f>
        <v>Other ingredient</v>
      </c>
      <c r="B195" s="27">
        <f>'[1]Master Prices'!B200</f>
        <v>0</v>
      </c>
      <c r="C195" s="21" t="str">
        <f>'[1]Master Prices'!C200</f>
        <v>KSU ration (Apr 2015)</v>
      </c>
      <c r="D195" s="30">
        <f>'[1]Master Prices'!D200</f>
        <v>0</v>
      </c>
      <c r="E195" s="28" t="str">
        <f>'[1]Master Prices'!E200</f>
        <v>Assumes 1% increase</v>
      </c>
      <c r="F195">
        <f>'[1]Master Prices'!F200</f>
        <v>0</v>
      </c>
      <c r="G195" s="42">
        <f>'[1]Master Prices'!G200</f>
        <v>0</v>
      </c>
      <c r="H195" s="41" t="str">
        <f>'[1]Master Prices'!H200</f>
        <v>Assumes 2% increase</v>
      </c>
      <c r="I195" s="94" t="str">
        <f>'[1]Master Prices'!I200</f>
        <v>$/lb</v>
      </c>
    </row>
    <row r="196" spans="1:9" hidden="1" x14ac:dyDescent="0.25">
      <c r="A196" t="str">
        <f>'[1]Master Prices'!A201</f>
        <v>Other ingredient</v>
      </c>
      <c r="B196" s="27">
        <f>'[1]Master Prices'!B201</f>
        <v>0</v>
      </c>
      <c r="C196" s="21" t="str">
        <f>'[1]Master Prices'!C201</f>
        <v>KSU ration (Apr 2015)</v>
      </c>
      <c r="D196" s="30">
        <f>'[1]Master Prices'!D201</f>
        <v>0</v>
      </c>
      <c r="E196" s="28" t="str">
        <f>'[1]Master Prices'!E201</f>
        <v>Assumes 1% increase</v>
      </c>
      <c r="F196">
        <f>'[1]Master Prices'!F201</f>
        <v>0</v>
      </c>
      <c r="G196" s="42">
        <f>'[1]Master Prices'!G201</f>
        <v>0</v>
      </c>
      <c r="H196" s="41" t="str">
        <f>'[1]Master Prices'!H201</f>
        <v>Assumes 2% increase</v>
      </c>
      <c r="I196" s="94" t="str">
        <f>'[1]Master Prices'!I201</f>
        <v>$/lb</v>
      </c>
    </row>
    <row r="197" spans="1:9" hidden="1" x14ac:dyDescent="0.25">
      <c r="A197" t="str">
        <f>'[1]Master Prices'!A202</f>
        <v>Other ingredient</v>
      </c>
      <c r="B197" s="27">
        <f>'[1]Master Prices'!B202</f>
        <v>0</v>
      </c>
      <c r="C197" s="21" t="str">
        <f>'[1]Master Prices'!C202</f>
        <v>KSU ration (Apr 2015)</v>
      </c>
      <c r="D197" s="30">
        <f>'[1]Master Prices'!D202</f>
        <v>0</v>
      </c>
      <c r="E197" s="28" t="str">
        <f>'[1]Master Prices'!E202</f>
        <v>Assumes 1% increase</v>
      </c>
      <c r="F197">
        <f>'[1]Master Prices'!F202</f>
        <v>0</v>
      </c>
      <c r="G197" s="42">
        <f>'[1]Master Prices'!G202</f>
        <v>0</v>
      </c>
      <c r="H197" s="41" t="str">
        <f>'[1]Master Prices'!H202</f>
        <v>Assumes 2% increase</v>
      </c>
      <c r="I197" s="94" t="str">
        <f>'[1]Master Prices'!I202</f>
        <v>$/lb</v>
      </c>
    </row>
    <row r="198" spans="1:9" hidden="1" x14ac:dyDescent="0.25">
      <c r="A198" t="str">
        <f>'[1]Master Prices'!A203</f>
        <v>Other ingredient</v>
      </c>
      <c r="B198" s="27">
        <f>'[1]Master Prices'!B203</f>
        <v>0</v>
      </c>
      <c r="C198" s="21" t="str">
        <f>'[1]Master Prices'!C203</f>
        <v>KSU ration (Apr 2015)</v>
      </c>
      <c r="D198" s="30">
        <f>'[1]Master Prices'!D203</f>
        <v>0</v>
      </c>
      <c r="E198" s="28" t="str">
        <f>'[1]Master Prices'!E203</f>
        <v>Assumes 1% increase</v>
      </c>
      <c r="F198">
        <f>'[1]Master Prices'!F203</f>
        <v>0</v>
      </c>
      <c r="G198" s="42">
        <f>'[1]Master Prices'!G203</f>
        <v>0</v>
      </c>
      <c r="H198" s="41" t="str">
        <f>'[1]Master Prices'!H203</f>
        <v>Assumes 2% increase</v>
      </c>
      <c r="I198" s="94" t="str">
        <f>'[1]Master Prices'!I203</f>
        <v>$/lb</v>
      </c>
    </row>
    <row r="199" spans="1:9" hidden="1" x14ac:dyDescent="0.25">
      <c r="A199" t="str">
        <f>'[1]Master Prices'!A204</f>
        <v>Other ingredient</v>
      </c>
      <c r="B199" s="27">
        <f>'[1]Master Prices'!B204</f>
        <v>0</v>
      </c>
      <c r="C199" s="21" t="str">
        <f>'[1]Master Prices'!C204</f>
        <v>KSU ration (Apr 2015)</v>
      </c>
      <c r="D199" s="30">
        <f>'[1]Master Prices'!D204</f>
        <v>0</v>
      </c>
      <c r="E199" s="28" t="str">
        <f>'[1]Master Prices'!E204</f>
        <v>Assumes 1% increase</v>
      </c>
      <c r="F199">
        <f>'[1]Master Prices'!F204</f>
        <v>0</v>
      </c>
      <c r="G199" s="42">
        <f>'[1]Master Prices'!G204</f>
        <v>0</v>
      </c>
      <c r="H199" s="41" t="str">
        <f>'[1]Master Prices'!H204</f>
        <v>Assumes 2% increase</v>
      </c>
      <c r="I199" s="94" t="str">
        <f>'[1]Master Prices'!I204</f>
        <v>$/lb</v>
      </c>
    </row>
    <row r="200" spans="1:9" hidden="1" x14ac:dyDescent="0.25">
      <c r="A200" t="str">
        <f>'[1]Master Prices'!A205</f>
        <v>Other ingredient</v>
      </c>
      <c r="B200" s="27">
        <f>'[1]Master Prices'!B205</f>
        <v>0</v>
      </c>
      <c r="C200" s="21" t="str">
        <f>'[1]Master Prices'!C205</f>
        <v>KSU ration (Apr 2015)</v>
      </c>
      <c r="D200" s="30">
        <f>'[1]Master Prices'!D205</f>
        <v>0</v>
      </c>
      <c r="E200" s="28" t="str">
        <f>'[1]Master Prices'!E205</f>
        <v>Assumes 1% increase</v>
      </c>
      <c r="F200">
        <f>'[1]Master Prices'!F205</f>
        <v>0</v>
      </c>
      <c r="G200" s="42">
        <f>'[1]Master Prices'!G205</f>
        <v>0</v>
      </c>
      <c r="H200" s="41" t="str">
        <f>'[1]Master Prices'!H205</f>
        <v>Assumes 2% increase</v>
      </c>
      <c r="I200" s="94" t="str">
        <f>'[1]Master Prices'!I205</f>
        <v>$/lb</v>
      </c>
    </row>
    <row r="201" spans="1:9" hidden="1" x14ac:dyDescent="0.25">
      <c r="A201" t="str">
        <f>'[1]Master Prices'!A206</f>
        <v>Other ingredient</v>
      </c>
      <c r="B201" s="27">
        <f>'[1]Master Prices'!B206</f>
        <v>0</v>
      </c>
      <c r="C201" s="21" t="str">
        <f>'[1]Master Prices'!C206</f>
        <v>KSU ration (Apr 2015)</v>
      </c>
      <c r="D201" s="30">
        <f>'[1]Master Prices'!D206</f>
        <v>0</v>
      </c>
      <c r="E201" s="28" t="str">
        <f>'[1]Master Prices'!E206</f>
        <v>Assumes 1% increase</v>
      </c>
      <c r="F201">
        <f>'[1]Master Prices'!F206</f>
        <v>0</v>
      </c>
      <c r="G201" s="42">
        <f>'[1]Master Prices'!G206</f>
        <v>0</v>
      </c>
      <c r="H201" s="41" t="str">
        <f>'[1]Master Prices'!H206</f>
        <v>Assumes 2% increase</v>
      </c>
      <c r="I201" s="94" t="str">
        <f>'[1]Master Prices'!I206</f>
        <v>$/lb</v>
      </c>
    </row>
    <row r="202" spans="1:9" hidden="1" x14ac:dyDescent="0.25">
      <c r="A202" t="str">
        <f>'[1]Master Prices'!A207</f>
        <v>Other ingredient</v>
      </c>
      <c r="B202" s="27">
        <f>'[1]Master Prices'!B207</f>
        <v>0</v>
      </c>
      <c r="C202" s="21" t="str">
        <f>'[1]Master Prices'!C207</f>
        <v>KSU ration (Apr 2015)</v>
      </c>
      <c r="D202" s="30">
        <f>'[1]Master Prices'!D207</f>
        <v>0</v>
      </c>
      <c r="E202" s="28" t="str">
        <f>'[1]Master Prices'!E207</f>
        <v>Assumes 1% increase</v>
      </c>
      <c r="F202">
        <f>'[1]Master Prices'!F207</f>
        <v>0</v>
      </c>
      <c r="G202" s="42">
        <f>'[1]Master Prices'!G207</f>
        <v>0</v>
      </c>
      <c r="H202" s="41" t="str">
        <f>'[1]Master Prices'!H207</f>
        <v>Assumes 2% increase</v>
      </c>
      <c r="I202" s="94" t="str">
        <f>'[1]Master Prices'!I207</f>
        <v>$/lb</v>
      </c>
    </row>
    <row r="203" spans="1:9" hidden="1" x14ac:dyDescent="0.25">
      <c r="A203" t="str">
        <f>'[1]Master Prices'!A208</f>
        <v>Other ingredient</v>
      </c>
      <c r="B203" s="27">
        <f>'[1]Master Prices'!B208</f>
        <v>0</v>
      </c>
      <c r="C203" s="21" t="str">
        <f>'[1]Master Prices'!C208</f>
        <v>KSU ration (Apr 2015)</v>
      </c>
      <c r="D203" s="30">
        <f>'[1]Master Prices'!D208</f>
        <v>0</v>
      </c>
      <c r="E203" s="28" t="str">
        <f>'[1]Master Prices'!E208</f>
        <v>Assumes 1% increase</v>
      </c>
      <c r="F203">
        <f>'[1]Master Prices'!F208</f>
        <v>0</v>
      </c>
      <c r="G203" s="42">
        <f>'[1]Master Prices'!G208</f>
        <v>0</v>
      </c>
      <c r="H203" s="41" t="str">
        <f>'[1]Master Prices'!H208</f>
        <v>Assumes 2% increase</v>
      </c>
      <c r="I203" s="94" t="str">
        <f>'[1]Master Prices'!I208</f>
        <v>$/lb</v>
      </c>
    </row>
    <row r="204" spans="1:9" hidden="1" x14ac:dyDescent="0.25">
      <c r="A204" t="str">
        <f>'[1]Master Prices'!A209</f>
        <v>Other ingredient</v>
      </c>
      <c r="B204" s="27">
        <f>'[1]Master Prices'!B209</f>
        <v>0</v>
      </c>
      <c r="C204" s="21" t="str">
        <f>'[1]Master Prices'!C209</f>
        <v>KSU ration (Apr 2015)</v>
      </c>
      <c r="D204" s="30">
        <f>'[1]Master Prices'!D209</f>
        <v>0</v>
      </c>
      <c r="E204" s="28" t="str">
        <f>'[1]Master Prices'!E209</f>
        <v>Assumes 1% increase</v>
      </c>
      <c r="F204">
        <f>'[1]Master Prices'!F209</f>
        <v>0</v>
      </c>
      <c r="G204" s="42">
        <f>'[1]Master Prices'!G209</f>
        <v>0</v>
      </c>
      <c r="H204" s="41" t="str">
        <f>'[1]Master Prices'!H209</f>
        <v>Assumes 2% increase</v>
      </c>
      <c r="I204" s="94" t="str">
        <f>'[1]Master Prices'!I209</f>
        <v>$/lb</v>
      </c>
    </row>
    <row r="205" spans="1:9" hidden="1" x14ac:dyDescent="0.25">
      <c r="A205">
        <f>'[1]Master Prices'!A210</f>
        <v>0</v>
      </c>
      <c r="B205" s="27">
        <f>'[1]Master Prices'!B210</f>
        <v>0</v>
      </c>
      <c r="C205" s="21" t="str">
        <f>'[1]Master Prices'!C210</f>
        <v>KSU ration (Apr 2015)</v>
      </c>
      <c r="D205" s="30">
        <f>'[1]Master Prices'!D210</f>
        <v>0</v>
      </c>
      <c r="E205" s="28" t="str">
        <f>'[1]Master Prices'!E210</f>
        <v>Assumes 1% increase</v>
      </c>
      <c r="F205">
        <f>'[1]Master Prices'!F210</f>
        <v>0</v>
      </c>
      <c r="G205" s="42">
        <f>'[1]Master Prices'!G210</f>
        <v>0</v>
      </c>
      <c r="H205" s="41" t="str">
        <f>'[1]Master Prices'!H210</f>
        <v>Assumes 2% increase</v>
      </c>
      <c r="I205" s="94" t="str">
        <f>'[1]Master Prices'!I210</f>
        <v>$/lb</v>
      </c>
    </row>
    <row r="206" spans="1:9" hidden="1" x14ac:dyDescent="0.25">
      <c r="A206" t="str">
        <f>'[1]Master Prices'!A211</f>
        <v>Complete nursery pellet</v>
      </c>
      <c r="B206" s="27">
        <f>'[1]Master Prices'!B211</f>
        <v>0.35</v>
      </c>
      <c r="C206" s="21" t="str">
        <f>'[1]Master Prices'!C211</f>
        <v>KSU ration (Apr 2015)</v>
      </c>
      <c r="D206" s="30">
        <f>'[1]Master Prices'!D211</f>
        <v>0.35349999999999998</v>
      </c>
      <c r="E206" s="28" t="str">
        <f>'[1]Master Prices'!E211</f>
        <v>Assumes 1% increase</v>
      </c>
      <c r="F206">
        <f>'[1]Master Prices'!F211</f>
        <v>0</v>
      </c>
      <c r="G206" s="42">
        <f>'[1]Master Prices'!G211</f>
        <v>0.35699999999999998</v>
      </c>
      <c r="H206" s="41" t="str">
        <f>'[1]Master Prices'!H211</f>
        <v>Assumes 2% increase</v>
      </c>
      <c r="I206" s="94" t="str">
        <f>'[1]Master Prices'!I211</f>
        <v>$/ton</v>
      </c>
    </row>
    <row r="207" spans="1:9" hidden="1" x14ac:dyDescent="0.25">
      <c r="A207">
        <f>'[1]Master Prices'!A212</f>
        <v>0</v>
      </c>
      <c r="B207" s="27">
        <f>'[1]Master Prices'!B212</f>
        <v>0</v>
      </c>
      <c r="C207" s="21">
        <f>'[1]Master Prices'!C212</f>
        <v>0</v>
      </c>
      <c r="D207" s="30">
        <f>'[1]Master Prices'!D212</f>
        <v>0</v>
      </c>
      <c r="E207" s="28">
        <f>'[1]Master Prices'!E212</f>
        <v>0</v>
      </c>
      <c r="F207">
        <f>'[1]Master Prices'!F212</f>
        <v>0</v>
      </c>
      <c r="G207" s="42">
        <f>'[1]Master Prices'!G212</f>
        <v>0</v>
      </c>
      <c r="H207" s="41">
        <f>'[1]Master Prices'!H212</f>
        <v>0</v>
      </c>
      <c r="I207" s="94">
        <f>'[1]Master Prices'!I212</f>
        <v>0</v>
      </c>
    </row>
    <row r="208" spans="1:9" hidden="1" x14ac:dyDescent="0.25">
      <c r="A208">
        <f>'[1]Master Prices'!A213</f>
        <v>0</v>
      </c>
      <c r="B208" s="27">
        <f>'[1]Master Prices'!B213</f>
        <v>0</v>
      </c>
      <c r="C208" s="21">
        <f>'[1]Master Prices'!C213</f>
        <v>0</v>
      </c>
      <c r="D208" s="30">
        <f>'[1]Master Prices'!D213</f>
        <v>0</v>
      </c>
      <c r="E208" s="28">
        <f>'[1]Master Prices'!E213</f>
        <v>0</v>
      </c>
      <c r="F208">
        <f>'[1]Master Prices'!F213</f>
        <v>0</v>
      </c>
      <c r="G208" s="42">
        <f>'[1]Master Prices'!G213</f>
        <v>0</v>
      </c>
      <c r="H208" s="41">
        <f>'[1]Master Prices'!H213</f>
        <v>0</v>
      </c>
      <c r="I208" s="94">
        <f>'[1]Master Prices'!I213</f>
        <v>0</v>
      </c>
    </row>
    <row r="209" spans="1:9" hidden="1" x14ac:dyDescent="0.25">
      <c r="A209">
        <f>'[1]Master Prices'!A214</f>
        <v>0</v>
      </c>
      <c r="B209">
        <f>'[1]Master Prices'!B214</f>
        <v>0</v>
      </c>
      <c r="C209">
        <f>'[1]Master Prices'!C214</f>
        <v>0</v>
      </c>
      <c r="D209" s="105">
        <f>'[1]Master Prices'!D214</f>
        <v>1.01</v>
      </c>
      <c r="E209">
        <f>'[1]Master Prices'!E214</f>
        <v>0</v>
      </c>
      <c r="F209">
        <f>'[1]Master Prices'!F214</f>
        <v>0</v>
      </c>
      <c r="G209" s="105">
        <f>'[1]Master Prices'!G214</f>
        <v>1.02</v>
      </c>
      <c r="H209">
        <f>'[1]Master Prices'!H214</f>
        <v>0</v>
      </c>
      <c r="I209">
        <f>'[1]Master Prices'!I214</f>
        <v>0</v>
      </c>
    </row>
    <row r="210" spans="1:9" hidden="1" x14ac:dyDescent="0.25"/>
  </sheetData>
  <sheetProtection sheet="1" objects="1" scenarios="1"/>
  <pageMargins left="0.25" right="0.25" top="0.75" bottom="0.75" header="0.3" footer="0.3"/>
  <pageSetup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O190"/>
  <sheetViews>
    <sheetView workbookViewId="0">
      <pane ySplit="4" topLeftCell="A5" activePane="bottomLeft" state="frozen"/>
      <selection pane="bottomLeft" activeCell="A194" sqref="A194"/>
    </sheetView>
  </sheetViews>
  <sheetFormatPr defaultRowHeight="15" x14ac:dyDescent="0.25"/>
  <cols>
    <col min="1" max="1" width="35.28515625" bestFit="1" customWidth="1"/>
    <col min="2" max="2" width="31.140625" hidden="1" customWidth="1"/>
    <col min="3" max="3" width="10.5703125" hidden="1" customWidth="1"/>
    <col min="4" max="4" width="2.7109375" hidden="1" customWidth="1"/>
    <col min="5" max="5" width="15.42578125" customWidth="1"/>
    <col min="6" max="6" width="8.85546875" customWidth="1"/>
    <col min="7" max="7" width="19.5703125" customWidth="1"/>
    <col min="8" max="8" width="14.140625" customWidth="1"/>
    <col min="9" max="9" width="15.42578125" customWidth="1"/>
    <col min="10" max="10" width="12.7109375" customWidth="1"/>
    <col min="11" max="11" width="10.5703125" customWidth="1"/>
    <col min="12" max="12" width="11.28515625" customWidth="1"/>
    <col min="13" max="14" width="0" hidden="1" customWidth="1"/>
    <col min="15" max="15" width="9.140625" hidden="1" customWidth="1"/>
    <col min="16" max="17" width="12" bestFit="1" customWidth="1"/>
  </cols>
  <sheetData>
    <row r="1" spans="1:12" ht="28.5" x14ac:dyDescent="0.45">
      <c r="A1" s="102" t="s">
        <v>45</v>
      </c>
      <c r="B1" s="91"/>
      <c r="C1" s="91"/>
      <c r="D1" s="91"/>
      <c r="E1" s="91"/>
      <c r="F1" s="91"/>
      <c r="G1" s="91"/>
      <c r="H1" s="91"/>
      <c r="I1" s="91"/>
      <c r="J1" s="91"/>
    </row>
    <row r="3" spans="1:12" x14ac:dyDescent="0.25">
      <c r="A3" s="103" t="s">
        <v>212</v>
      </c>
      <c r="E3" s="96" t="s">
        <v>211</v>
      </c>
      <c r="F3" s="96"/>
      <c r="G3" s="96"/>
      <c r="H3" s="213" t="s">
        <v>235</v>
      </c>
      <c r="I3" s="214"/>
      <c r="J3" s="214"/>
      <c r="K3" s="214"/>
      <c r="L3" s="214"/>
    </row>
    <row r="4" spans="1:12" x14ac:dyDescent="0.25">
      <c r="A4" s="95"/>
      <c r="B4" t="s">
        <v>3</v>
      </c>
      <c r="C4" t="s">
        <v>4</v>
      </c>
      <c r="E4" s="97" t="s">
        <v>213</v>
      </c>
      <c r="F4" s="97" t="s">
        <v>214</v>
      </c>
      <c r="G4" s="97" t="s">
        <v>215</v>
      </c>
      <c r="H4" s="104" t="s">
        <v>231</v>
      </c>
      <c r="I4" s="104" t="s">
        <v>232</v>
      </c>
      <c r="J4" s="104" t="s">
        <v>233</v>
      </c>
      <c r="K4" s="104" t="s">
        <v>214</v>
      </c>
      <c r="L4" s="104" t="s">
        <v>234</v>
      </c>
    </row>
    <row r="5" spans="1:12" hidden="1" x14ac:dyDescent="0.25">
      <c r="A5" s="93" t="s">
        <v>32</v>
      </c>
      <c r="B5" s="93"/>
      <c r="C5" s="93"/>
      <c r="D5" s="93"/>
      <c r="E5" s="98">
        <v>96.90757083367356</v>
      </c>
      <c r="F5" s="98">
        <v>31.024626131360272</v>
      </c>
      <c r="G5" s="98">
        <v>506.02570353037078</v>
      </c>
      <c r="H5" s="100">
        <f>SUM(E5:G5)</f>
        <v>633.9579004954046</v>
      </c>
      <c r="I5" s="100">
        <f>E5</f>
        <v>96.90757083367356</v>
      </c>
      <c r="J5" s="100">
        <f>F5+G5</f>
        <v>537.0503296617311</v>
      </c>
      <c r="K5" s="100">
        <f>F5</f>
        <v>31.024626131360272</v>
      </c>
      <c r="L5" s="100">
        <f>G5</f>
        <v>506.02570353037078</v>
      </c>
    </row>
    <row r="6" spans="1:12" hidden="1" x14ac:dyDescent="0.25">
      <c r="A6" s="93" t="s">
        <v>69</v>
      </c>
      <c r="B6" s="93"/>
      <c r="C6" s="93"/>
      <c r="D6" s="93"/>
      <c r="E6" s="98">
        <v>22.377429166326444</v>
      </c>
      <c r="F6" s="98">
        <v>16.291373868639731</v>
      </c>
      <c r="G6" s="98">
        <v>120.29520580975098</v>
      </c>
      <c r="H6" s="100">
        <f t="shared" ref="H6:H69" si="0">SUM(E6:G6)</f>
        <v>158.96400884471717</v>
      </c>
      <c r="I6" s="100">
        <f t="shared" ref="I6:I69" si="1">E6</f>
        <v>22.377429166326444</v>
      </c>
      <c r="J6" s="100">
        <f t="shared" ref="J6:J69" si="2">F6+G6</f>
        <v>136.58657967839071</v>
      </c>
      <c r="K6" s="100">
        <f t="shared" ref="K6:K69" si="3">F6</f>
        <v>16.291373868639731</v>
      </c>
      <c r="L6" s="100">
        <f t="shared" ref="L6:L69" si="4">G6</f>
        <v>120.29520580975098</v>
      </c>
    </row>
    <row r="7" spans="1:12" hidden="1" x14ac:dyDescent="0.25">
      <c r="A7" s="93" t="s">
        <v>32</v>
      </c>
      <c r="B7" s="93"/>
      <c r="C7" s="93"/>
      <c r="D7" s="93"/>
      <c r="E7" s="98">
        <v>0</v>
      </c>
      <c r="F7" s="98">
        <v>0</v>
      </c>
      <c r="G7" s="98">
        <v>0</v>
      </c>
      <c r="H7" s="100">
        <f t="shared" si="0"/>
        <v>0</v>
      </c>
      <c r="I7" s="100">
        <f t="shared" si="1"/>
        <v>0</v>
      </c>
      <c r="J7" s="100">
        <f t="shared" si="2"/>
        <v>0</v>
      </c>
      <c r="K7" s="100">
        <f t="shared" si="3"/>
        <v>0</v>
      </c>
      <c r="L7" s="100">
        <f t="shared" si="4"/>
        <v>0</v>
      </c>
    </row>
    <row r="8" spans="1:12" hidden="1" x14ac:dyDescent="0.25">
      <c r="A8" s="93" t="s">
        <v>216</v>
      </c>
      <c r="B8" s="93"/>
      <c r="C8" s="93"/>
      <c r="D8" s="93"/>
      <c r="E8" s="98">
        <v>0</v>
      </c>
      <c r="F8" s="98">
        <v>0</v>
      </c>
      <c r="G8" s="98">
        <v>0</v>
      </c>
      <c r="H8" s="100">
        <f t="shared" si="0"/>
        <v>0</v>
      </c>
      <c r="I8" s="100">
        <f t="shared" si="1"/>
        <v>0</v>
      </c>
      <c r="J8" s="100">
        <f t="shared" si="2"/>
        <v>0</v>
      </c>
      <c r="K8" s="100">
        <f t="shared" si="3"/>
        <v>0</v>
      </c>
      <c r="L8" s="100">
        <f t="shared" si="4"/>
        <v>0</v>
      </c>
    </row>
    <row r="9" spans="1:12" hidden="1" x14ac:dyDescent="0.25">
      <c r="A9" s="93" t="s">
        <v>217</v>
      </c>
      <c r="B9" s="93"/>
      <c r="C9" s="93"/>
      <c r="D9" s="93"/>
      <c r="E9" s="98">
        <v>0</v>
      </c>
      <c r="F9" s="98">
        <v>0</v>
      </c>
      <c r="G9" s="98">
        <v>0</v>
      </c>
      <c r="H9" s="100">
        <f t="shared" si="0"/>
        <v>0</v>
      </c>
      <c r="I9" s="100">
        <f t="shared" si="1"/>
        <v>0</v>
      </c>
      <c r="J9" s="100">
        <f t="shared" si="2"/>
        <v>0</v>
      </c>
      <c r="K9" s="100">
        <f t="shared" si="3"/>
        <v>0</v>
      </c>
      <c r="L9" s="100">
        <f t="shared" si="4"/>
        <v>0</v>
      </c>
    </row>
    <row r="10" spans="1:12" hidden="1" x14ac:dyDescent="0.25">
      <c r="A10" s="93" t="s">
        <v>218</v>
      </c>
      <c r="B10" s="93"/>
      <c r="C10" s="93"/>
      <c r="D10" s="93"/>
      <c r="E10" s="98">
        <v>0</v>
      </c>
      <c r="F10" s="98">
        <v>0</v>
      </c>
      <c r="G10" s="98">
        <v>0</v>
      </c>
      <c r="H10" s="100">
        <f t="shared" si="0"/>
        <v>0</v>
      </c>
      <c r="I10" s="100">
        <f t="shared" si="1"/>
        <v>0</v>
      </c>
      <c r="J10" s="100">
        <f t="shared" si="2"/>
        <v>0</v>
      </c>
      <c r="K10" s="100">
        <f t="shared" si="3"/>
        <v>0</v>
      </c>
      <c r="L10" s="100">
        <f t="shared" si="4"/>
        <v>0</v>
      </c>
    </row>
    <row r="11" spans="1:12" hidden="1" x14ac:dyDescent="0.25">
      <c r="A11" s="93" t="s">
        <v>219</v>
      </c>
      <c r="B11" s="93"/>
      <c r="C11" s="93"/>
      <c r="D11" s="93"/>
      <c r="E11" s="98">
        <v>0</v>
      </c>
      <c r="F11" s="98">
        <v>0</v>
      </c>
      <c r="G11" s="98">
        <v>0</v>
      </c>
      <c r="H11" s="100">
        <f t="shared" si="0"/>
        <v>0</v>
      </c>
      <c r="I11" s="100">
        <f t="shared" si="1"/>
        <v>0</v>
      </c>
      <c r="J11" s="100">
        <f t="shared" si="2"/>
        <v>0</v>
      </c>
      <c r="K11" s="100">
        <f t="shared" si="3"/>
        <v>0</v>
      </c>
      <c r="L11" s="100">
        <f t="shared" si="4"/>
        <v>0</v>
      </c>
    </row>
    <row r="12" spans="1:12" hidden="1" x14ac:dyDescent="0.25">
      <c r="A12" s="93" t="s">
        <v>220</v>
      </c>
      <c r="B12" s="93"/>
      <c r="C12" s="93"/>
      <c r="D12" s="93"/>
      <c r="E12" s="98">
        <v>0</v>
      </c>
      <c r="F12" s="98">
        <v>0</v>
      </c>
      <c r="G12" s="98">
        <v>0</v>
      </c>
      <c r="H12" s="100">
        <f t="shared" si="0"/>
        <v>0</v>
      </c>
      <c r="I12" s="100">
        <f t="shared" si="1"/>
        <v>0</v>
      </c>
      <c r="J12" s="100">
        <f t="shared" si="2"/>
        <v>0</v>
      </c>
      <c r="K12" s="100">
        <f t="shared" si="3"/>
        <v>0</v>
      </c>
      <c r="L12" s="100">
        <f t="shared" si="4"/>
        <v>0</v>
      </c>
    </row>
    <row r="13" spans="1:12" hidden="1" x14ac:dyDescent="0.25">
      <c r="A13" s="93" t="s">
        <v>221</v>
      </c>
      <c r="B13" s="93"/>
      <c r="C13" s="93"/>
      <c r="D13" s="93"/>
      <c r="E13" s="98">
        <v>0</v>
      </c>
      <c r="F13" s="98">
        <v>0</v>
      </c>
      <c r="G13" s="98">
        <v>0</v>
      </c>
      <c r="H13" s="100">
        <f t="shared" si="0"/>
        <v>0</v>
      </c>
      <c r="I13" s="100">
        <f t="shared" si="1"/>
        <v>0</v>
      </c>
      <c r="J13" s="100">
        <f t="shared" si="2"/>
        <v>0</v>
      </c>
      <c r="K13" s="100">
        <f t="shared" si="3"/>
        <v>0</v>
      </c>
      <c r="L13" s="100">
        <f t="shared" si="4"/>
        <v>0</v>
      </c>
    </row>
    <row r="14" spans="1:12" hidden="1" x14ac:dyDescent="0.25">
      <c r="A14" s="93" t="s">
        <v>222</v>
      </c>
      <c r="B14" s="93"/>
      <c r="C14" s="93"/>
      <c r="D14" s="93"/>
      <c r="E14" s="98">
        <v>0</v>
      </c>
      <c r="F14" s="98">
        <v>0</v>
      </c>
      <c r="G14" s="98">
        <v>0</v>
      </c>
      <c r="H14" s="100">
        <f t="shared" si="0"/>
        <v>0</v>
      </c>
      <c r="I14" s="100">
        <f t="shared" si="1"/>
        <v>0</v>
      </c>
      <c r="J14" s="100">
        <f t="shared" si="2"/>
        <v>0</v>
      </c>
      <c r="K14" s="100">
        <f t="shared" si="3"/>
        <v>0</v>
      </c>
      <c r="L14" s="100">
        <f t="shared" si="4"/>
        <v>0</v>
      </c>
    </row>
    <row r="15" spans="1:12" hidden="1" x14ac:dyDescent="0.25">
      <c r="A15" s="93" t="s">
        <v>223</v>
      </c>
      <c r="B15" s="93"/>
      <c r="C15" s="93"/>
      <c r="D15" s="93"/>
      <c r="E15" s="98">
        <v>0</v>
      </c>
      <c r="F15" s="98">
        <v>0</v>
      </c>
      <c r="G15" s="98">
        <v>0</v>
      </c>
      <c r="H15" s="100">
        <f t="shared" si="0"/>
        <v>0</v>
      </c>
      <c r="I15" s="100">
        <f t="shared" si="1"/>
        <v>0</v>
      </c>
      <c r="J15" s="100">
        <f t="shared" si="2"/>
        <v>0</v>
      </c>
      <c r="K15" s="100">
        <f t="shared" si="3"/>
        <v>0</v>
      </c>
      <c r="L15" s="100">
        <f t="shared" si="4"/>
        <v>0</v>
      </c>
    </row>
    <row r="16" spans="1:12" hidden="1" x14ac:dyDescent="0.25">
      <c r="A16" s="93" t="s">
        <v>224</v>
      </c>
      <c r="B16" s="93"/>
      <c r="C16" s="93"/>
      <c r="D16" s="93"/>
      <c r="E16" s="98">
        <v>0</v>
      </c>
      <c r="F16" s="98">
        <v>0</v>
      </c>
      <c r="G16" s="98">
        <v>0</v>
      </c>
      <c r="H16" s="100">
        <f t="shared" si="0"/>
        <v>0</v>
      </c>
      <c r="I16" s="100">
        <f t="shared" si="1"/>
        <v>0</v>
      </c>
      <c r="J16" s="100">
        <f t="shared" si="2"/>
        <v>0</v>
      </c>
      <c r="K16" s="100">
        <f t="shared" si="3"/>
        <v>0</v>
      </c>
      <c r="L16" s="100">
        <f t="shared" si="4"/>
        <v>0</v>
      </c>
    </row>
    <row r="17" spans="1:12" hidden="1" x14ac:dyDescent="0.25">
      <c r="A17" s="93" t="s">
        <v>225</v>
      </c>
      <c r="B17" s="93"/>
      <c r="C17" s="93"/>
      <c r="D17" s="93"/>
      <c r="E17" s="98">
        <v>0</v>
      </c>
      <c r="F17" s="98">
        <v>0</v>
      </c>
      <c r="G17" s="98">
        <v>0</v>
      </c>
      <c r="H17" s="100">
        <f t="shared" si="0"/>
        <v>0</v>
      </c>
      <c r="I17" s="100">
        <f t="shared" si="1"/>
        <v>0</v>
      </c>
      <c r="J17" s="100">
        <f t="shared" si="2"/>
        <v>0</v>
      </c>
      <c r="K17" s="100">
        <f t="shared" si="3"/>
        <v>0</v>
      </c>
      <c r="L17" s="100">
        <f t="shared" si="4"/>
        <v>0</v>
      </c>
    </row>
    <row r="18" spans="1:12" hidden="1" x14ac:dyDescent="0.25">
      <c r="A18" s="93" t="s">
        <v>226</v>
      </c>
      <c r="B18" s="93"/>
      <c r="C18" s="93"/>
      <c r="D18" s="93"/>
      <c r="E18" s="98">
        <v>0</v>
      </c>
      <c r="F18" s="98">
        <v>0</v>
      </c>
      <c r="G18" s="98">
        <v>0</v>
      </c>
      <c r="H18" s="100">
        <f t="shared" si="0"/>
        <v>0</v>
      </c>
      <c r="I18" s="100">
        <f t="shared" si="1"/>
        <v>0</v>
      </c>
      <c r="J18" s="100">
        <f t="shared" si="2"/>
        <v>0</v>
      </c>
      <c r="K18" s="100">
        <f t="shared" si="3"/>
        <v>0</v>
      </c>
      <c r="L18" s="100">
        <f t="shared" si="4"/>
        <v>0</v>
      </c>
    </row>
    <row r="19" spans="1:12" hidden="1" x14ac:dyDescent="0.25">
      <c r="A19" s="93" t="s">
        <v>227</v>
      </c>
      <c r="B19" s="93"/>
      <c r="C19" s="93"/>
      <c r="D19" s="93"/>
      <c r="E19" s="98">
        <v>0</v>
      </c>
      <c r="F19" s="98">
        <v>0</v>
      </c>
      <c r="G19" s="98">
        <v>0</v>
      </c>
      <c r="H19" s="100">
        <f t="shared" si="0"/>
        <v>0</v>
      </c>
      <c r="I19" s="100">
        <f t="shared" si="1"/>
        <v>0</v>
      </c>
      <c r="J19" s="100">
        <f t="shared" si="2"/>
        <v>0</v>
      </c>
      <c r="K19" s="100">
        <f t="shared" si="3"/>
        <v>0</v>
      </c>
      <c r="L19" s="100">
        <f t="shared" si="4"/>
        <v>0</v>
      </c>
    </row>
    <row r="20" spans="1:12" hidden="1" x14ac:dyDescent="0.25">
      <c r="A20" s="93" t="s">
        <v>228</v>
      </c>
      <c r="B20" s="93"/>
      <c r="C20" s="93"/>
      <c r="D20" s="93"/>
      <c r="E20" s="98">
        <v>0</v>
      </c>
      <c r="F20" s="98">
        <v>0</v>
      </c>
      <c r="G20" s="98">
        <v>0</v>
      </c>
      <c r="H20" s="100">
        <f t="shared" si="0"/>
        <v>0</v>
      </c>
      <c r="I20" s="100">
        <f t="shared" si="1"/>
        <v>0</v>
      </c>
      <c r="J20" s="100">
        <f t="shared" si="2"/>
        <v>0</v>
      </c>
      <c r="K20" s="100">
        <f t="shared" si="3"/>
        <v>0</v>
      </c>
      <c r="L20" s="100">
        <f t="shared" si="4"/>
        <v>0</v>
      </c>
    </row>
    <row r="21" spans="1:12" hidden="1" x14ac:dyDescent="0.25">
      <c r="A21" s="93" t="s">
        <v>229</v>
      </c>
      <c r="B21" s="93"/>
      <c r="C21" s="93"/>
      <c r="D21" s="93"/>
      <c r="E21" s="98">
        <v>0</v>
      </c>
      <c r="F21" s="98">
        <v>0</v>
      </c>
      <c r="G21" s="98">
        <v>0</v>
      </c>
      <c r="H21" s="100">
        <f t="shared" si="0"/>
        <v>0</v>
      </c>
      <c r="I21" s="100">
        <f t="shared" si="1"/>
        <v>0</v>
      </c>
      <c r="J21" s="100">
        <f t="shared" si="2"/>
        <v>0</v>
      </c>
      <c r="K21" s="100">
        <f t="shared" si="3"/>
        <v>0</v>
      </c>
      <c r="L21" s="100">
        <f t="shared" si="4"/>
        <v>0</v>
      </c>
    </row>
    <row r="22" spans="1:12" hidden="1" x14ac:dyDescent="0.25">
      <c r="A22" s="93" t="s">
        <v>230</v>
      </c>
      <c r="B22" s="93"/>
      <c r="C22" s="93"/>
      <c r="D22" s="93"/>
      <c r="E22" s="98">
        <v>0</v>
      </c>
      <c r="F22" s="98">
        <v>0</v>
      </c>
      <c r="G22" s="98">
        <v>0</v>
      </c>
      <c r="H22" s="100">
        <f t="shared" si="0"/>
        <v>0</v>
      </c>
      <c r="I22" s="100">
        <f t="shared" si="1"/>
        <v>0</v>
      </c>
      <c r="J22" s="100">
        <f t="shared" si="2"/>
        <v>0</v>
      </c>
      <c r="K22" s="100">
        <f t="shared" si="3"/>
        <v>0</v>
      </c>
      <c r="L22" s="100">
        <f t="shared" si="4"/>
        <v>0</v>
      </c>
    </row>
    <row r="23" spans="1:12" x14ac:dyDescent="0.25">
      <c r="A23" t="s">
        <v>61</v>
      </c>
      <c r="B23" s="142">
        <v>3.73</v>
      </c>
      <c r="C23" s="156" t="s">
        <v>208</v>
      </c>
      <c r="E23" s="179">
        <v>97.929323099534585</v>
      </c>
      <c r="F23" s="180">
        <v>28.491718888142149</v>
      </c>
      <c r="G23" s="181">
        <v>464.39196337704988</v>
      </c>
      <c r="H23" s="100">
        <f>SUM(E23:G23)</f>
        <v>590.81300536472656</v>
      </c>
      <c r="I23" s="100">
        <f>E23</f>
        <v>97.929323099534585</v>
      </c>
      <c r="J23" s="100">
        <f>F23+G23</f>
        <v>492.88368226519202</v>
      </c>
      <c r="K23" s="100">
        <f>F23</f>
        <v>28.491718888142149</v>
      </c>
      <c r="L23" s="100">
        <f>G23</f>
        <v>464.39196337704988</v>
      </c>
    </row>
    <row r="24" spans="1:12" hidden="1" x14ac:dyDescent="0.25">
      <c r="A24" t="s">
        <v>62</v>
      </c>
      <c r="B24" s="145">
        <v>4.8000000000000001E-2</v>
      </c>
      <c r="C24" s="77"/>
      <c r="E24" s="182">
        <v>0</v>
      </c>
      <c r="F24" s="183">
        <v>0</v>
      </c>
      <c r="G24" s="183">
        <v>0</v>
      </c>
      <c r="H24" s="100">
        <f t="shared" si="0"/>
        <v>0</v>
      </c>
      <c r="I24" s="100">
        <f t="shared" si="1"/>
        <v>0</v>
      </c>
      <c r="J24" s="100">
        <f t="shared" si="2"/>
        <v>0</v>
      </c>
      <c r="K24" s="100">
        <f t="shared" si="3"/>
        <v>0</v>
      </c>
      <c r="L24" s="100">
        <f t="shared" si="4"/>
        <v>0</v>
      </c>
    </row>
    <row r="25" spans="1:12" hidden="1" x14ac:dyDescent="0.25">
      <c r="A25" t="s">
        <v>63</v>
      </c>
      <c r="B25" s="145"/>
      <c r="C25" s="77"/>
      <c r="E25" s="182">
        <v>0</v>
      </c>
      <c r="F25" s="183">
        <v>0</v>
      </c>
      <c r="G25" s="183">
        <v>0</v>
      </c>
      <c r="H25" s="100">
        <f t="shared" si="0"/>
        <v>0</v>
      </c>
      <c r="I25" s="100">
        <f t="shared" si="1"/>
        <v>0</v>
      </c>
      <c r="J25" s="100">
        <f t="shared" si="2"/>
        <v>0</v>
      </c>
      <c r="K25" s="100">
        <f t="shared" si="3"/>
        <v>0</v>
      </c>
      <c r="L25" s="100">
        <f t="shared" si="4"/>
        <v>0</v>
      </c>
    </row>
    <row r="26" spans="1:12" hidden="1" x14ac:dyDescent="0.25">
      <c r="A26" t="s">
        <v>64</v>
      </c>
      <c r="B26" s="145"/>
      <c r="C26" s="77"/>
      <c r="E26" s="182">
        <v>0</v>
      </c>
      <c r="F26" s="183">
        <v>0</v>
      </c>
      <c r="G26" s="183">
        <v>0</v>
      </c>
      <c r="H26" s="100">
        <f t="shared" si="0"/>
        <v>0</v>
      </c>
      <c r="I26" s="100">
        <f t="shared" si="1"/>
        <v>0</v>
      </c>
      <c r="J26" s="100">
        <f t="shared" si="2"/>
        <v>0</v>
      </c>
      <c r="K26" s="100">
        <f t="shared" si="3"/>
        <v>0</v>
      </c>
      <c r="L26" s="100">
        <f t="shared" si="4"/>
        <v>0</v>
      </c>
    </row>
    <row r="27" spans="1:12" hidden="1" x14ac:dyDescent="0.25">
      <c r="A27" t="s">
        <v>65</v>
      </c>
      <c r="B27" s="145">
        <v>0.125</v>
      </c>
      <c r="C27" s="77"/>
      <c r="E27" s="182">
        <v>0</v>
      </c>
      <c r="F27" s="183">
        <v>0</v>
      </c>
      <c r="G27" s="183">
        <v>0</v>
      </c>
      <c r="H27" s="100">
        <f t="shared" si="0"/>
        <v>0</v>
      </c>
      <c r="I27" s="100">
        <f t="shared" si="1"/>
        <v>0</v>
      </c>
      <c r="J27" s="100">
        <f t="shared" si="2"/>
        <v>0</v>
      </c>
      <c r="K27" s="100">
        <f t="shared" si="3"/>
        <v>0</v>
      </c>
      <c r="L27" s="100">
        <f t="shared" si="4"/>
        <v>0</v>
      </c>
    </row>
    <row r="28" spans="1:12" hidden="1" x14ac:dyDescent="0.25">
      <c r="A28" t="s">
        <v>66</v>
      </c>
      <c r="B28" s="145">
        <v>7.8E-2</v>
      </c>
      <c r="C28" s="77"/>
      <c r="E28" s="182">
        <v>0</v>
      </c>
      <c r="F28" s="183">
        <v>0</v>
      </c>
      <c r="G28" s="183">
        <v>0</v>
      </c>
      <c r="H28" s="100">
        <f t="shared" si="0"/>
        <v>0</v>
      </c>
      <c r="I28" s="100">
        <f t="shared" si="1"/>
        <v>0</v>
      </c>
      <c r="J28" s="100">
        <f t="shared" si="2"/>
        <v>0</v>
      </c>
      <c r="K28" s="100">
        <f t="shared" si="3"/>
        <v>0</v>
      </c>
      <c r="L28" s="100">
        <f t="shared" si="4"/>
        <v>0</v>
      </c>
    </row>
    <row r="29" spans="1:12" hidden="1" x14ac:dyDescent="0.25">
      <c r="A29" t="s">
        <v>67</v>
      </c>
      <c r="B29" s="145"/>
      <c r="C29" s="77"/>
      <c r="E29" s="182">
        <v>0</v>
      </c>
      <c r="F29" s="183">
        <v>0</v>
      </c>
      <c r="G29" s="183">
        <v>0</v>
      </c>
      <c r="H29" s="100">
        <f t="shared" si="0"/>
        <v>0</v>
      </c>
      <c r="I29" s="100">
        <f t="shared" si="1"/>
        <v>0</v>
      </c>
      <c r="J29" s="100">
        <f t="shared" si="2"/>
        <v>0</v>
      </c>
      <c r="K29" s="100">
        <f t="shared" si="3"/>
        <v>0</v>
      </c>
      <c r="L29" s="100">
        <f t="shared" si="4"/>
        <v>0</v>
      </c>
    </row>
    <row r="30" spans="1:12" hidden="1" x14ac:dyDescent="0.25">
      <c r="A30" t="s">
        <v>68</v>
      </c>
      <c r="B30" s="145">
        <v>0.06</v>
      </c>
      <c r="C30" s="77"/>
      <c r="E30" s="182">
        <v>0</v>
      </c>
      <c r="F30" s="183">
        <v>0</v>
      </c>
      <c r="G30" s="183">
        <v>0</v>
      </c>
      <c r="H30" s="100">
        <f t="shared" si="0"/>
        <v>0</v>
      </c>
      <c r="I30" s="100">
        <f t="shared" si="1"/>
        <v>0</v>
      </c>
      <c r="J30" s="100">
        <f t="shared" si="2"/>
        <v>0</v>
      </c>
      <c r="K30" s="100">
        <f t="shared" si="3"/>
        <v>0</v>
      </c>
      <c r="L30" s="100">
        <f t="shared" si="4"/>
        <v>0</v>
      </c>
    </row>
    <row r="31" spans="1:12" hidden="1" x14ac:dyDescent="0.25">
      <c r="A31" t="s">
        <v>69</v>
      </c>
      <c r="B31" s="178"/>
      <c r="C31" s="77" t="s">
        <v>209</v>
      </c>
      <c r="E31" s="182">
        <v>0</v>
      </c>
      <c r="F31" s="183">
        <v>0</v>
      </c>
      <c r="G31" s="183">
        <v>0</v>
      </c>
      <c r="H31" s="100">
        <f t="shared" si="0"/>
        <v>0</v>
      </c>
      <c r="I31" s="100">
        <f t="shared" si="1"/>
        <v>0</v>
      </c>
      <c r="J31" s="100">
        <f t="shared" si="2"/>
        <v>0</v>
      </c>
      <c r="K31" s="100">
        <f t="shared" si="3"/>
        <v>0</v>
      </c>
      <c r="L31" s="100">
        <f t="shared" si="4"/>
        <v>0</v>
      </c>
    </row>
    <row r="32" spans="1:12" hidden="1" x14ac:dyDescent="0.25">
      <c r="A32" t="s">
        <v>70</v>
      </c>
      <c r="B32" s="178"/>
      <c r="C32" s="77"/>
      <c r="E32" s="182">
        <v>0</v>
      </c>
      <c r="F32" s="183">
        <v>0</v>
      </c>
      <c r="G32" s="183">
        <v>0</v>
      </c>
      <c r="H32" s="100">
        <f t="shared" si="0"/>
        <v>0</v>
      </c>
      <c r="I32" s="100">
        <f t="shared" si="1"/>
        <v>0</v>
      </c>
      <c r="J32" s="100">
        <f t="shared" si="2"/>
        <v>0</v>
      </c>
      <c r="K32" s="100">
        <f t="shared" si="3"/>
        <v>0</v>
      </c>
      <c r="L32" s="100">
        <f t="shared" si="4"/>
        <v>0</v>
      </c>
    </row>
    <row r="33" spans="1:12" hidden="1" x14ac:dyDescent="0.25">
      <c r="A33" t="s">
        <v>71</v>
      </c>
      <c r="B33" s="178"/>
      <c r="C33" s="77"/>
      <c r="E33" s="182">
        <v>0</v>
      </c>
      <c r="F33" s="183">
        <v>0</v>
      </c>
      <c r="G33" s="183">
        <v>0</v>
      </c>
      <c r="H33" s="100">
        <f t="shared" si="0"/>
        <v>0</v>
      </c>
      <c r="I33" s="100">
        <f t="shared" si="1"/>
        <v>0</v>
      </c>
      <c r="J33" s="100">
        <f t="shared" si="2"/>
        <v>0</v>
      </c>
      <c r="K33" s="100">
        <f t="shared" si="3"/>
        <v>0</v>
      </c>
      <c r="L33" s="100">
        <f t="shared" si="4"/>
        <v>0</v>
      </c>
    </row>
    <row r="34" spans="1:12" hidden="1" x14ac:dyDescent="0.25">
      <c r="A34" t="s">
        <v>72</v>
      </c>
      <c r="B34" s="145"/>
      <c r="C34" s="77"/>
      <c r="E34" s="182">
        <v>0</v>
      </c>
      <c r="F34" s="183">
        <v>0</v>
      </c>
      <c r="G34" s="183">
        <v>0</v>
      </c>
      <c r="H34" s="100">
        <f t="shared" si="0"/>
        <v>0</v>
      </c>
      <c r="I34" s="100">
        <f t="shared" si="1"/>
        <v>0</v>
      </c>
      <c r="J34" s="100">
        <f t="shared" si="2"/>
        <v>0</v>
      </c>
      <c r="K34" s="100">
        <f t="shared" si="3"/>
        <v>0</v>
      </c>
      <c r="L34" s="100">
        <f t="shared" si="4"/>
        <v>0</v>
      </c>
    </row>
    <row r="35" spans="1:12" hidden="1" x14ac:dyDescent="0.25">
      <c r="A35" t="s">
        <v>73</v>
      </c>
      <c r="B35" s="145">
        <v>4.4999999999999998E-2</v>
      </c>
      <c r="C35" s="77"/>
      <c r="E35" s="182">
        <v>0</v>
      </c>
      <c r="F35" s="183">
        <v>0</v>
      </c>
      <c r="G35" s="183">
        <v>0</v>
      </c>
      <c r="H35" s="100">
        <f t="shared" si="0"/>
        <v>0</v>
      </c>
      <c r="I35" s="100">
        <f t="shared" si="1"/>
        <v>0</v>
      </c>
      <c r="J35" s="100">
        <f t="shared" si="2"/>
        <v>0</v>
      </c>
      <c r="K35" s="100">
        <f t="shared" si="3"/>
        <v>0</v>
      </c>
      <c r="L35" s="100">
        <f t="shared" si="4"/>
        <v>0</v>
      </c>
    </row>
    <row r="36" spans="1:12" hidden="1" x14ac:dyDescent="0.25">
      <c r="A36" t="s">
        <v>74</v>
      </c>
      <c r="B36" s="145"/>
      <c r="C36" s="77"/>
      <c r="E36" s="182">
        <v>0</v>
      </c>
      <c r="F36" s="183">
        <v>0</v>
      </c>
      <c r="G36" s="183">
        <v>0</v>
      </c>
      <c r="H36" s="100">
        <f t="shared" si="0"/>
        <v>0</v>
      </c>
      <c r="I36" s="100">
        <f t="shared" si="1"/>
        <v>0</v>
      </c>
      <c r="J36" s="100">
        <f t="shared" si="2"/>
        <v>0</v>
      </c>
      <c r="K36" s="100">
        <f t="shared" si="3"/>
        <v>0</v>
      </c>
      <c r="L36" s="100">
        <f t="shared" si="4"/>
        <v>0</v>
      </c>
    </row>
    <row r="37" spans="1:12" hidden="1" x14ac:dyDescent="0.25">
      <c r="A37" t="s">
        <v>75</v>
      </c>
      <c r="B37" s="145"/>
      <c r="C37" s="77"/>
      <c r="E37" s="182">
        <v>0</v>
      </c>
      <c r="F37" s="183">
        <v>0</v>
      </c>
      <c r="G37" s="183">
        <v>0</v>
      </c>
      <c r="H37" s="100">
        <f t="shared" si="0"/>
        <v>0</v>
      </c>
      <c r="I37" s="100">
        <f t="shared" si="1"/>
        <v>0</v>
      </c>
      <c r="J37" s="100">
        <f t="shared" si="2"/>
        <v>0</v>
      </c>
      <c r="K37" s="100">
        <f t="shared" si="3"/>
        <v>0</v>
      </c>
      <c r="L37" s="100">
        <f t="shared" si="4"/>
        <v>0</v>
      </c>
    </row>
    <row r="38" spans="1:12" hidden="1" x14ac:dyDescent="0.25">
      <c r="A38" t="s">
        <v>76</v>
      </c>
      <c r="B38" s="145"/>
      <c r="C38" s="77"/>
      <c r="E38" s="182">
        <v>0</v>
      </c>
      <c r="F38" s="183">
        <v>0</v>
      </c>
      <c r="G38" s="183">
        <v>0</v>
      </c>
      <c r="H38" s="100">
        <f t="shared" si="0"/>
        <v>0</v>
      </c>
      <c r="I38" s="100">
        <f t="shared" si="1"/>
        <v>0</v>
      </c>
      <c r="J38" s="100">
        <f t="shared" si="2"/>
        <v>0</v>
      </c>
      <c r="K38" s="100">
        <f t="shared" si="3"/>
        <v>0</v>
      </c>
      <c r="L38" s="100">
        <f t="shared" si="4"/>
        <v>0</v>
      </c>
    </row>
    <row r="39" spans="1:12" hidden="1" x14ac:dyDescent="0.25">
      <c r="A39" t="s">
        <v>77</v>
      </c>
      <c r="B39" s="145">
        <v>0.7</v>
      </c>
      <c r="C39" s="77"/>
      <c r="E39" s="182">
        <v>0</v>
      </c>
      <c r="F39" s="183">
        <v>0</v>
      </c>
      <c r="G39" s="183">
        <v>0</v>
      </c>
      <c r="H39" s="100">
        <f t="shared" si="0"/>
        <v>0</v>
      </c>
      <c r="I39" s="100">
        <f t="shared" si="1"/>
        <v>0</v>
      </c>
      <c r="J39" s="100">
        <f t="shared" si="2"/>
        <v>0</v>
      </c>
      <c r="K39" s="100">
        <f t="shared" si="3"/>
        <v>0</v>
      </c>
      <c r="L39" s="100">
        <f t="shared" si="4"/>
        <v>0</v>
      </c>
    </row>
    <row r="40" spans="1:12" hidden="1" x14ac:dyDescent="0.25">
      <c r="A40" t="s">
        <v>78</v>
      </c>
      <c r="B40" s="145"/>
      <c r="C40" s="77"/>
      <c r="E40" s="182">
        <v>0</v>
      </c>
      <c r="F40" s="183">
        <v>0</v>
      </c>
      <c r="G40" s="183">
        <v>0</v>
      </c>
      <c r="H40" s="100">
        <f t="shared" si="0"/>
        <v>0</v>
      </c>
      <c r="I40" s="100">
        <f t="shared" si="1"/>
        <v>0</v>
      </c>
      <c r="J40" s="100">
        <f t="shared" si="2"/>
        <v>0</v>
      </c>
      <c r="K40" s="100">
        <f t="shared" si="3"/>
        <v>0</v>
      </c>
      <c r="L40" s="100">
        <f t="shared" si="4"/>
        <v>0</v>
      </c>
    </row>
    <row r="41" spans="1:12" hidden="1" x14ac:dyDescent="0.25">
      <c r="A41" t="s">
        <v>79</v>
      </c>
      <c r="B41" s="145"/>
      <c r="C41" s="77"/>
      <c r="E41" s="182">
        <v>0</v>
      </c>
      <c r="F41" s="183">
        <v>0</v>
      </c>
      <c r="G41" s="183">
        <v>0</v>
      </c>
      <c r="H41" s="100">
        <f t="shared" si="0"/>
        <v>0</v>
      </c>
      <c r="I41" s="100">
        <f t="shared" si="1"/>
        <v>0</v>
      </c>
      <c r="J41" s="100">
        <f t="shared" si="2"/>
        <v>0</v>
      </c>
      <c r="K41" s="100">
        <f t="shared" si="3"/>
        <v>0</v>
      </c>
      <c r="L41" s="100">
        <f t="shared" si="4"/>
        <v>0</v>
      </c>
    </row>
    <row r="42" spans="1:12" hidden="1" x14ac:dyDescent="0.25">
      <c r="A42" t="s">
        <v>80</v>
      </c>
      <c r="B42" s="145"/>
      <c r="C42" s="77"/>
      <c r="E42" s="182">
        <v>0</v>
      </c>
      <c r="F42" s="183">
        <v>0</v>
      </c>
      <c r="G42" s="183">
        <v>0</v>
      </c>
      <c r="H42" s="100">
        <f t="shared" si="0"/>
        <v>0</v>
      </c>
      <c r="I42" s="100">
        <f t="shared" si="1"/>
        <v>0</v>
      </c>
      <c r="J42" s="100">
        <f t="shared" si="2"/>
        <v>0</v>
      </c>
      <c r="K42" s="100">
        <f t="shared" si="3"/>
        <v>0</v>
      </c>
      <c r="L42" s="100">
        <f t="shared" si="4"/>
        <v>0</v>
      </c>
    </row>
    <row r="43" spans="1:12" hidden="1" x14ac:dyDescent="0.25">
      <c r="A43" t="s">
        <v>81</v>
      </c>
      <c r="B43" s="145"/>
      <c r="C43" s="77"/>
      <c r="E43" s="182">
        <v>0</v>
      </c>
      <c r="F43" s="183">
        <v>0</v>
      </c>
      <c r="G43" s="183">
        <v>0</v>
      </c>
      <c r="H43" s="100">
        <f t="shared" si="0"/>
        <v>0</v>
      </c>
      <c r="I43" s="100">
        <f t="shared" si="1"/>
        <v>0</v>
      </c>
      <c r="J43" s="100">
        <f t="shared" si="2"/>
        <v>0</v>
      </c>
      <c r="K43" s="100">
        <f t="shared" si="3"/>
        <v>0</v>
      </c>
      <c r="L43" s="100">
        <f t="shared" si="4"/>
        <v>0</v>
      </c>
    </row>
    <row r="44" spans="1:12" hidden="1" x14ac:dyDescent="0.25">
      <c r="A44" t="s">
        <v>82</v>
      </c>
      <c r="B44" s="145">
        <v>0.15</v>
      </c>
      <c r="C44" s="77"/>
      <c r="E44" s="182">
        <v>0</v>
      </c>
      <c r="F44" s="183">
        <v>0</v>
      </c>
      <c r="G44" s="183">
        <v>0</v>
      </c>
      <c r="H44" s="100">
        <f t="shared" si="0"/>
        <v>0</v>
      </c>
      <c r="I44" s="100">
        <f t="shared" si="1"/>
        <v>0</v>
      </c>
      <c r="J44" s="100">
        <f t="shared" si="2"/>
        <v>0</v>
      </c>
      <c r="K44" s="100">
        <f t="shared" si="3"/>
        <v>0</v>
      </c>
      <c r="L44" s="100">
        <f t="shared" si="4"/>
        <v>0</v>
      </c>
    </row>
    <row r="45" spans="1:12" hidden="1" x14ac:dyDescent="0.25">
      <c r="A45" t="s">
        <v>83</v>
      </c>
      <c r="B45" s="145"/>
      <c r="C45" s="77"/>
      <c r="E45" s="182">
        <v>0</v>
      </c>
      <c r="F45" s="183">
        <v>0</v>
      </c>
      <c r="G45" s="183">
        <v>0</v>
      </c>
      <c r="H45" s="100">
        <f t="shared" si="0"/>
        <v>0</v>
      </c>
      <c r="I45" s="100">
        <f t="shared" si="1"/>
        <v>0</v>
      </c>
      <c r="J45" s="100">
        <f t="shared" si="2"/>
        <v>0</v>
      </c>
      <c r="K45" s="100">
        <f t="shared" si="3"/>
        <v>0</v>
      </c>
      <c r="L45" s="100">
        <f t="shared" si="4"/>
        <v>0</v>
      </c>
    </row>
    <row r="46" spans="1:12" hidden="1" x14ac:dyDescent="0.25">
      <c r="A46" t="s">
        <v>84</v>
      </c>
      <c r="B46" s="145">
        <v>0.3</v>
      </c>
      <c r="C46" s="77"/>
      <c r="E46" s="182">
        <v>0</v>
      </c>
      <c r="F46" s="183">
        <v>0</v>
      </c>
      <c r="G46" s="183">
        <v>0</v>
      </c>
      <c r="H46" s="100">
        <f t="shared" si="0"/>
        <v>0</v>
      </c>
      <c r="I46" s="100">
        <f t="shared" si="1"/>
        <v>0</v>
      </c>
      <c r="J46" s="100">
        <f t="shared" si="2"/>
        <v>0</v>
      </c>
      <c r="K46" s="100">
        <f t="shared" si="3"/>
        <v>0</v>
      </c>
      <c r="L46" s="100">
        <f t="shared" si="4"/>
        <v>0</v>
      </c>
    </row>
    <row r="47" spans="1:12" hidden="1" x14ac:dyDescent="0.25">
      <c r="A47" t="s">
        <v>85</v>
      </c>
      <c r="B47" s="145">
        <v>1.2</v>
      </c>
      <c r="C47" s="77"/>
      <c r="E47" s="182">
        <v>0</v>
      </c>
      <c r="F47" s="183">
        <v>0</v>
      </c>
      <c r="G47" s="183">
        <v>0</v>
      </c>
      <c r="H47" s="100">
        <f t="shared" si="0"/>
        <v>0</v>
      </c>
      <c r="I47" s="100">
        <f t="shared" si="1"/>
        <v>0</v>
      </c>
      <c r="J47" s="100">
        <f t="shared" si="2"/>
        <v>0</v>
      </c>
      <c r="K47" s="100">
        <f t="shared" si="3"/>
        <v>0</v>
      </c>
      <c r="L47" s="100">
        <f t="shared" si="4"/>
        <v>0</v>
      </c>
    </row>
    <row r="48" spans="1:12" hidden="1" x14ac:dyDescent="0.25">
      <c r="A48" t="s">
        <v>86</v>
      </c>
      <c r="B48" s="145">
        <v>0.55000000000000004</v>
      </c>
      <c r="C48" s="77"/>
      <c r="E48" s="182">
        <v>0</v>
      </c>
      <c r="F48" s="183">
        <v>0</v>
      </c>
      <c r="G48" s="183">
        <v>0</v>
      </c>
      <c r="H48" s="100">
        <f t="shared" si="0"/>
        <v>0</v>
      </c>
      <c r="I48" s="100">
        <f t="shared" si="1"/>
        <v>0</v>
      </c>
      <c r="J48" s="100">
        <f t="shared" si="2"/>
        <v>0</v>
      </c>
      <c r="K48" s="100">
        <f t="shared" si="3"/>
        <v>0</v>
      </c>
      <c r="L48" s="100">
        <f t="shared" si="4"/>
        <v>0</v>
      </c>
    </row>
    <row r="49" spans="1:12" hidden="1" x14ac:dyDescent="0.25">
      <c r="A49" t="s">
        <v>87</v>
      </c>
      <c r="B49" s="145">
        <v>0.45</v>
      </c>
      <c r="C49" s="77"/>
      <c r="E49" s="182">
        <v>0</v>
      </c>
      <c r="F49" s="183">
        <v>0</v>
      </c>
      <c r="G49" s="183">
        <v>0</v>
      </c>
      <c r="H49" s="100">
        <f t="shared" si="0"/>
        <v>0</v>
      </c>
      <c r="I49" s="100">
        <f t="shared" si="1"/>
        <v>0</v>
      </c>
      <c r="J49" s="100">
        <f t="shared" si="2"/>
        <v>0</v>
      </c>
      <c r="K49" s="100">
        <f t="shared" si="3"/>
        <v>0</v>
      </c>
      <c r="L49" s="100">
        <f t="shared" si="4"/>
        <v>0</v>
      </c>
    </row>
    <row r="50" spans="1:12" hidden="1" x14ac:dyDescent="0.25">
      <c r="A50" t="s">
        <v>88</v>
      </c>
      <c r="B50" s="145"/>
      <c r="C50" s="77"/>
      <c r="E50" s="182">
        <v>0</v>
      </c>
      <c r="F50" s="183">
        <v>0</v>
      </c>
      <c r="G50" s="183">
        <v>0</v>
      </c>
      <c r="H50" s="100">
        <f t="shared" si="0"/>
        <v>0</v>
      </c>
      <c r="I50" s="100">
        <f t="shared" si="1"/>
        <v>0</v>
      </c>
      <c r="J50" s="100">
        <f t="shared" si="2"/>
        <v>0</v>
      </c>
      <c r="K50" s="100">
        <f t="shared" si="3"/>
        <v>0</v>
      </c>
      <c r="L50" s="100">
        <f t="shared" si="4"/>
        <v>0</v>
      </c>
    </row>
    <row r="51" spans="1:12" hidden="1" x14ac:dyDescent="0.25">
      <c r="A51" t="s">
        <v>89</v>
      </c>
      <c r="B51" s="145"/>
      <c r="C51" s="77"/>
      <c r="E51" s="182">
        <v>0</v>
      </c>
      <c r="F51" s="183">
        <v>0</v>
      </c>
      <c r="G51" s="183">
        <v>0</v>
      </c>
      <c r="H51" s="100">
        <f t="shared" si="0"/>
        <v>0</v>
      </c>
      <c r="I51" s="100">
        <f t="shared" si="1"/>
        <v>0</v>
      </c>
      <c r="J51" s="100">
        <f t="shared" si="2"/>
        <v>0</v>
      </c>
      <c r="K51" s="100">
        <f t="shared" si="3"/>
        <v>0</v>
      </c>
      <c r="L51" s="100">
        <f t="shared" si="4"/>
        <v>0</v>
      </c>
    </row>
    <row r="52" spans="1:12" hidden="1" x14ac:dyDescent="0.25">
      <c r="A52" t="s">
        <v>90</v>
      </c>
      <c r="B52" s="145"/>
      <c r="C52" s="77"/>
      <c r="E52" s="182">
        <v>0</v>
      </c>
      <c r="F52" s="183">
        <v>0</v>
      </c>
      <c r="G52" s="183">
        <v>0</v>
      </c>
      <c r="H52" s="100">
        <f t="shared" si="0"/>
        <v>0</v>
      </c>
      <c r="I52" s="100">
        <f t="shared" si="1"/>
        <v>0</v>
      </c>
      <c r="J52" s="100">
        <f t="shared" si="2"/>
        <v>0</v>
      </c>
      <c r="K52" s="100">
        <f t="shared" si="3"/>
        <v>0</v>
      </c>
      <c r="L52" s="100">
        <f t="shared" si="4"/>
        <v>0</v>
      </c>
    </row>
    <row r="53" spans="1:12" hidden="1" x14ac:dyDescent="0.25">
      <c r="A53" t="s">
        <v>91</v>
      </c>
      <c r="B53" s="145"/>
      <c r="C53" s="77"/>
      <c r="E53" s="182">
        <v>0</v>
      </c>
      <c r="F53" s="183">
        <v>0</v>
      </c>
      <c r="G53" s="183">
        <v>0</v>
      </c>
      <c r="H53" s="100">
        <f t="shared" si="0"/>
        <v>0</v>
      </c>
      <c r="I53" s="100">
        <f t="shared" si="1"/>
        <v>0</v>
      </c>
      <c r="J53" s="100">
        <f t="shared" si="2"/>
        <v>0</v>
      </c>
      <c r="K53" s="100">
        <f t="shared" si="3"/>
        <v>0</v>
      </c>
      <c r="L53" s="100">
        <f t="shared" si="4"/>
        <v>0</v>
      </c>
    </row>
    <row r="54" spans="1:12" hidden="1" x14ac:dyDescent="0.25">
      <c r="A54" t="s">
        <v>92</v>
      </c>
      <c r="B54" s="145"/>
      <c r="C54" s="77"/>
      <c r="E54" s="182">
        <v>0</v>
      </c>
      <c r="F54" s="183">
        <v>0</v>
      </c>
      <c r="G54" s="183">
        <v>0</v>
      </c>
      <c r="H54" s="100">
        <f t="shared" si="0"/>
        <v>0</v>
      </c>
      <c r="I54" s="100">
        <f t="shared" si="1"/>
        <v>0</v>
      </c>
      <c r="J54" s="100">
        <f t="shared" si="2"/>
        <v>0</v>
      </c>
      <c r="K54" s="100">
        <f t="shared" si="3"/>
        <v>0</v>
      </c>
      <c r="L54" s="100">
        <f t="shared" si="4"/>
        <v>0</v>
      </c>
    </row>
    <row r="55" spans="1:12" hidden="1" x14ac:dyDescent="0.25">
      <c r="A55" t="s">
        <v>93</v>
      </c>
      <c r="B55" s="145"/>
      <c r="C55" s="77"/>
      <c r="E55" s="182">
        <v>0</v>
      </c>
      <c r="F55" s="183">
        <v>0</v>
      </c>
      <c r="G55" s="183">
        <v>0</v>
      </c>
      <c r="H55" s="100">
        <f t="shared" si="0"/>
        <v>0</v>
      </c>
      <c r="I55" s="100">
        <f t="shared" si="1"/>
        <v>0</v>
      </c>
      <c r="J55" s="100">
        <f t="shared" si="2"/>
        <v>0</v>
      </c>
      <c r="K55" s="100">
        <f t="shared" si="3"/>
        <v>0</v>
      </c>
      <c r="L55" s="100">
        <f t="shared" si="4"/>
        <v>0</v>
      </c>
    </row>
    <row r="56" spans="1:12" hidden="1" x14ac:dyDescent="0.25">
      <c r="A56" t="s">
        <v>94</v>
      </c>
      <c r="B56" s="145">
        <v>0.17499999999999999</v>
      </c>
      <c r="C56" s="77"/>
      <c r="E56" s="182">
        <v>0</v>
      </c>
      <c r="F56" s="183">
        <v>0</v>
      </c>
      <c r="G56" s="183">
        <v>0</v>
      </c>
      <c r="H56" s="100">
        <f t="shared" si="0"/>
        <v>0</v>
      </c>
      <c r="I56" s="100">
        <f t="shared" si="1"/>
        <v>0</v>
      </c>
      <c r="J56" s="100">
        <f t="shared" si="2"/>
        <v>0</v>
      </c>
      <c r="K56" s="100">
        <f t="shared" si="3"/>
        <v>0</v>
      </c>
      <c r="L56" s="100">
        <f t="shared" si="4"/>
        <v>0</v>
      </c>
    </row>
    <row r="57" spans="1:12" hidden="1" x14ac:dyDescent="0.25">
      <c r="A57" t="s">
        <v>95</v>
      </c>
      <c r="B57" s="145"/>
      <c r="C57" s="77"/>
      <c r="E57" s="182">
        <v>0</v>
      </c>
      <c r="F57" s="183">
        <v>0</v>
      </c>
      <c r="G57" s="183">
        <v>0</v>
      </c>
      <c r="H57" s="100">
        <f t="shared" si="0"/>
        <v>0</v>
      </c>
      <c r="I57" s="100">
        <f t="shared" si="1"/>
        <v>0</v>
      </c>
      <c r="J57" s="100">
        <f t="shared" si="2"/>
        <v>0</v>
      </c>
      <c r="K57" s="100">
        <f t="shared" si="3"/>
        <v>0</v>
      </c>
      <c r="L57" s="100">
        <f t="shared" si="4"/>
        <v>0</v>
      </c>
    </row>
    <row r="58" spans="1:12" hidden="1" x14ac:dyDescent="0.25">
      <c r="A58" t="s">
        <v>96</v>
      </c>
      <c r="B58" s="145"/>
      <c r="C58" s="77"/>
      <c r="E58" s="182">
        <v>0</v>
      </c>
      <c r="F58" s="183">
        <v>0</v>
      </c>
      <c r="G58" s="183">
        <v>0</v>
      </c>
      <c r="H58" s="100">
        <f t="shared" si="0"/>
        <v>0</v>
      </c>
      <c r="I58" s="100">
        <f t="shared" si="1"/>
        <v>0</v>
      </c>
      <c r="J58" s="100">
        <f t="shared" si="2"/>
        <v>0</v>
      </c>
      <c r="K58" s="100">
        <f t="shared" si="3"/>
        <v>0</v>
      </c>
      <c r="L58" s="100">
        <f t="shared" si="4"/>
        <v>0</v>
      </c>
    </row>
    <row r="59" spans="1:12" hidden="1" x14ac:dyDescent="0.25">
      <c r="A59" t="s">
        <v>97</v>
      </c>
      <c r="B59" s="145">
        <v>0.08</v>
      </c>
      <c r="C59" s="77"/>
      <c r="E59" s="182">
        <v>0</v>
      </c>
      <c r="F59" s="183">
        <v>0</v>
      </c>
      <c r="G59" s="183">
        <v>0</v>
      </c>
      <c r="H59" s="100">
        <f t="shared" si="0"/>
        <v>0</v>
      </c>
      <c r="I59" s="100">
        <f t="shared" si="1"/>
        <v>0</v>
      </c>
      <c r="J59" s="100">
        <f t="shared" si="2"/>
        <v>0</v>
      </c>
      <c r="K59" s="100">
        <f t="shared" si="3"/>
        <v>0</v>
      </c>
      <c r="L59" s="100">
        <f t="shared" si="4"/>
        <v>0</v>
      </c>
    </row>
    <row r="60" spans="1:12" hidden="1" x14ac:dyDescent="0.25">
      <c r="A60" t="s">
        <v>98</v>
      </c>
      <c r="B60" s="145"/>
      <c r="C60" s="77"/>
      <c r="E60" s="182">
        <v>0</v>
      </c>
      <c r="F60" s="183">
        <v>0</v>
      </c>
      <c r="G60" s="183">
        <v>0</v>
      </c>
      <c r="H60" s="100">
        <f t="shared" si="0"/>
        <v>0</v>
      </c>
      <c r="I60" s="100">
        <f t="shared" si="1"/>
        <v>0</v>
      </c>
      <c r="J60" s="100">
        <f t="shared" si="2"/>
        <v>0</v>
      </c>
      <c r="K60" s="100">
        <f t="shared" si="3"/>
        <v>0</v>
      </c>
      <c r="L60" s="100">
        <f t="shared" si="4"/>
        <v>0</v>
      </c>
    </row>
    <row r="61" spans="1:12" hidden="1" x14ac:dyDescent="0.25">
      <c r="A61" t="s">
        <v>99</v>
      </c>
      <c r="B61" s="145"/>
      <c r="C61" s="77"/>
      <c r="E61" s="182">
        <v>0</v>
      </c>
      <c r="F61" s="183">
        <v>0</v>
      </c>
      <c r="G61" s="183">
        <v>0</v>
      </c>
      <c r="H61" s="100">
        <f t="shared" si="0"/>
        <v>0</v>
      </c>
      <c r="I61" s="100">
        <f t="shared" si="1"/>
        <v>0</v>
      </c>
      <c r="J61" s="100">
        <f t="shared" si="2"/>
        <v>0</v>
      </c>
      <c r="K61" s="100">
        <f t="shared" si="3"/>
        <v>0</v>
      </c>
      <c r="L61" s="100">
        <f t="shared" si="4"/>
        <v>0</v>
      </c>
    </row>
    <row r="62" spans="1:12" hidden="1" x14ac:dyDescent="0.25">
      <c r="A62" t="s">
        <v>100</v>
      </c>
      <c r="B62" s="145">
        <v>0.12</v>
      </c>
      <c r="C62" s="77"/>
      <c r="E62" s="182">
        <v>0</v>
      </c>
      <c r="F62" s="183">
        <v>0</v>
      </c>
      <c r="G62" s="183">
        <v>0</v>
      </c>
      <c r="H62" s="100">
        <f t="shared" si="0"/>
        <v>0</v>
      </c>
      <c r="I62" s="100">
        <f t="shared" si="1"/>
        <v>0</v>
      </c>
      <c r="J62" s="100">
        <f t="shared" si="2"/>
        <v>0</v>
      </c>
      <c r="K62" s="100">
        <f t="shared" si="3"/>
        <v>0</v>
      </c>
      <c r="L62" s="100">
        <f t="shared" si="4"/>
        <v>0</v>
      </c>
    </row>
    <row r="63" spans="1:12" hidden="1" x14ac:dyDescent="0.25">
      <c r="A63" t="s">
        <v>101</v>
      </c>
      <c r="B63" s="145"/>
      <c r="C63" s="77"/>
      <c r="E63" s="182">
        <v>0</v>
      </c>
      <c r="F63" s="183">
        <v>0</v>
      </c>
      <c r="G63" s="183">
        <v>0</v>
      </c>
      <c r="H63" s="100">
        <f t="shared" si="0"/>
        <v>0</v>
      </c>
      <c r="I63" s="100">
        <f t="shared" si="1"/>
        <v>0</v>
      </c>
      <c r="J63" s="100">
        <f t="shared" si="2"/>
        <v>0</v>
      </c>
      <c r="K63" s="100">
        <f t="shared" si="3"/>
        <v>0</v>
      </c>
      <c r="L63" s="100">
        <f t="shared" si="4"/>
        <v>0</v>
      </c>
    </row>
    <row r="64" spans="1:12" hidden="1" x14ac:dyDescent="0.25">
      <c r="A64" t="s">
        <v>102</v>
      </c>
      <c r="B64" s="145"/>
      <c r="C64" s="77"/>
      <c r="E64" s="182">
        <v>0</v>
      </c>
      <c r="F64" s="183">
        <v>0</v>
      </c>
      <c r="G64" s="183">
        <v>0</v>
      </c>
      <c r="H64" s="100">
        <f t="shared" si="0"/>
        <v>0</v>
      </c>
      <c r="I64" s="100">
        <f t="shared" si="1"/>
        <v>0</v>
      </c>
      <c r="J64" s="100">
        <f t="shared" si="2"/>
        <v>0</v>
      </c>
      <c r="K64" s="100">
        <f t="shared" si="3"/>
        <v>0</v>
      </c>
      <c r="L64" s="100">
        <f t="shared" si="4"/>
        <v>0</v>
      </c>
    </row>
    <row r="65" spans="1:12" hidden="1" x14ac:dyDescent="0.25">
      <c r="A65" t="s">
        <v>103</v>
      </c>
      <c r="B65" s="145"/>
      <c r="C65" s="77"/>
      <c r="E65" s="182">
        <v>0</v>
      </c>
      <c r="F65" s="183">
        <v>0</v>
      </c>
      <c r="G65" s="183">
        <v>0</v>
      </c>
      <c r="H65" s="100">
        <f t="shared" si="0"/>
        <v>0</v>
      </c>
      <c r="I65" s="100">
        <f t="shared" si="1"/>
        <v>0</v>
      </c>
      <c r="J65" s="100">
        <f t="shared" si="2"/>
        <v>0</v>
      </c>
      <c r="K65" s="100">
        <f t="shared" si="3"/>
        <v>0</v>
      </c>
      <c r="L65" s="100">
        <f t="shared" si="4"/>
        <v>0</v>
      </c>
    </row>
    <row r="66" spans="1:12" hidden="1" x14ac:dyDescent="0.25">
      <c r="A66" t="s">
        <v>104</v>
      </c>
      <c r="B66" s="145"/>
      <c r="C66" s="77"/>
      <c r="E66" s="182">
        <v>0</v>
      </c>
      <c r="F66" s="183">
        <v>0</v>
      </c>
      <c r="G66" s="183">
        <v>0</v>
      </c>
      <c r="H66" s="100">
        <f t="shared" si="0"/>
        <v>0</v>
      </c>
      <c r="I66" s="100">
        <f t="shared" si="1"/>
        <v>0</v>
      </c>
      <c r="J66" s="100">
        <f t="shared" si="2"/>
        <v>0</v>
      </c>
      <c r="K66" s="100">
        <f t="shared" si="3"/>
        <v>0</v>
      </c>
      <c r="L66" s="100">
        <f t="shared" si="4"/>
        <v>0</v>
      </c>
    </row>
    <row r="67" spans="1:12" hidden="1" x14ac:dyDescent="0.25">
      <c r="A67" t="s">
        <v>105</v>
      </c>
      <c r="B67" s="145"/>
      <c r="C67" s="77"/>
      <c r="E67" s="182">
        <v>0</v>
      </c>
      <c r="F67" s="183">
        <v>0</v>
      </c>
      <c r="G67" s="183">
        <v>0</v>
      </c>
      <c r="H67" s="100">
        <f t="shared" si="0"/>
        <v>0</v>
      </c>
      <c r="I67" s="100">
        <f t="shared" si="1"/>
        <v>0</v>
      </c>
      <c r="J67" s="100">
        <f t="shared" si="2"/>
        <v>0</v>
      </c>
      <c r="K67" s="100">
        <f t="shared" si="3"/>
        <v>0</v>
      </c>
      <c r="L67" s="100">
        <f t="shared" si="4"/>
        <v>0</v>
      </c>
    </row>
    <row r="68" spans="1:12" hidden="1" x14ac:dyDescent="0.25">
      <c r="A68" t="s">
        <v>106</v>
      </c>
      <c r="B68" s="145"/>
      <c r="C68" s="77"/>
      <c r="E68" s="182">
        <v>0</v>
      </c>
      <c r="F68" s="183">
        <v>0</v>
      </c>
      <c r="G68" s="183">
        <v>0</v>
      </c>
      <c r="H68" s="100">
        <f t="shared" si="0"/>
        <v>0</v>
      </c>
      <c r="I68" s="100">
        <f t="shared" si="1"/>
        <v>0</v>
      </c>
      <c r="J68" s="100">
        <f t="shared" si="2"/>
        <v>0</v>
      </c>
      <c r="K68" s="100">
        <f t="shared" si="3"/>
        <v>0</v>
      </c>
      <c r="L68" s="100">
        <f t="shared" si="4"/>
        <v>0</v>
      </c>
    </row>
    <row r="69" spans="1:12" hidden="1" x14ac:dyDescent="0.25">
      <c r="A69" t="s">
        <v>107</v>
      </c>
      <c r="B69" s="145">
        <v>0.1</v>
      </c>
      <c r="C69" s="77"/>
      <c r="E69" s="182">
        <v>0</v>
      </c>
      <c r="F69" s="183">
        <v>0</v>
      </c>
      <c r="G69" s="183">
        <v>0</v>
      </c>
      <c r="H69" s="100">
        <f t="shared" si="0"/>
        <v>0</v>
      </c>
      <c r="I69" s="100">
        <f t="shared" si="1"/>
        <v>0</v>
      </c>
      <c r="J69" s="100">
        <f t="shared" si="2"/>
        <v>0</v>
      </c>
      <c r="K69" s="100">
        <f t="shared" si="3"/>
        <v>0</v>
      </c>
      <c r="L69" s="100">
        <f t="shared" si="4"/>
        <v>0</v>
      </c>
    </row>
    <row r="70" spans="1:12" hidden="1" x14ac:dyDescent="0.25">
      <c r="A70" t="s">
        <v>108</v>
      </c>
      <c r="B70" s="145">
        <v>0.2</v>
      </c>
      <c r="C70" s="77"/>
      <c r="E70" s="182">
        <v>0</v>
      </c>
      <c r="F70" s="183">
        <v>0</v>
      </c>
      <c r="G70" s="183">
        <v>0</v>
      </c>
      <c r="H70" s="100">
        <f t="shared" ref="H70:H133" si="5">SUM(E70:G70)</f>
        <v>0</v>
      </c>
      <c r="I70" s="100">
        <f t="shared" ref="I70:I133" si="6">E70</f>
        <v>0</v>
      </c>
      <c r="J70" s="100">
        <f t="shared" ref="J70:J133" si="7">F70+G70</f>
        <v>0</v>
      </c>
      <c r="K70" s="100">
        <f t="shared" ref="K70:K133" si="8">F70</f>
        <v>0</v>
      </c>
      <c r="L70" s="100">
        <f t="shared" ref="L70:L133" si="9">G70</f>
        <v>0</v>
      </c>
    </row>
    <row r="71" spans="1:12" hidden="1" x14ac:dyDescent="0.25">
      <c r="A71" t="s">
        <v>109</v>
      </c>
      <c r="B71" s="145"/>
      <c r="C71" s="77"/>
      <c r="E71" s="182">
        <v>0</v>
      </c>
      <c r="F71" s="183">
        <v>0</v>
      </c>
      <c r="G71" s="183">
        <v>0</v>
      </c>
      <c r="H71" s="100">
        <f t="shared" si="5"/>
        <v>0</v>
      </c>
      <c r="I71" s="100">
        <f t="shared" si="6"/>
        <v>0</v>
      </c>
      <c r="J71" s="100">
        <f t="shared" si="7"/>
        <v>0</v>
      </c>
      <c r="K71" s="100">
        <f t="shared" si="8"/>
        <v>0</v>
      </c>
      <c r="L71" s="100">
        <f t="shared" si="9"/>
        <v>0</v>
      </c>
    </row>
    <row r="72" spans="1:12" hidden="1" x14ac:dyDescent="0.25">
      <c r="A72" t="s">
        <v>110</v>
      </c>
      <c r="B72" s="145"/>
      <c r="C72" s="77"/>
      <c r="E72" s="182">
        <v>0</v>
      </c>
      <c r="F72" s="183">
        <v>0</v>
      </c>
      <c r="G72" s="183">
        <v>0</v>
      </c>
      <c r="H72" s="100">
        <f t="shared" si="5"/>
        <v>0</v>
      </c>
      <c r="I72" s="100">
        <f t="shared" si="6"/>
        <v>0</v>
      </c>
      <c r="J72" s="100">
        <f t="shared" si="7"/>
        <v>0</v>
      </c>
      <c r="K72" s="100">
        <f t="shared" si="8"/>
        <v>0</v>
      </c>
      <c r="L72" s="100">
        <f t="shared" si="9"/>
        <v>0</v>
      </c>
    </row>
    <row r="73" spans="1:12" hidden="1" x14ac:dyDescent="0.25">
      <c r="A73" t="s">
        <v>111</v>
      </c>
      <c r="B73" s="145"/>
      <c r="C73" s="77"/>
      <c r="E73" s="182">
        <v>0</v>
      </c>
      <c r="F73" s="183">
        <v>0</v>
      </c>
      <c r="G73" s="183">
        <v>0</v>
      </c>
      <c r="H73" s="100">
        <f t="shared" si="5"/>
        <v>0</v>
      </c>
      <c r="I73" s="100">
        <f t="shared" si="6"/>
        <v>0</v>
      </c>
      <c r="J73" s="100">
        <f t="shared" si="7"/>
        <v>0</v>
      </c>
      <c r="K73" s="100">
        <f t="shared" si="8"/>
        <v>0</v>
      </c>
      <c r="L73" s="100">
        <f t="shared" si="9"/>
        <v>0</v>
      </c>
    </row>
    <row r="74" spans="1:12" hidden="1" x14ac:dyDescent="0.25">
      <c r="A74" t="s">
        <v>112</v>
      </c>
      <c r="B74" s="145"/>
      <c r="C74" s="77"/>
      <c r="E74" s="182">
        <v>0</v>
      </c>
      <c r="F74" s="183">
        <v>0</v>
      </c>
      <c r="G74" s="183">
        <v>0</v>
      </c>
      <c r="H74" s="100">
        <f t="shared" si="5"/>
        <v>0</v>
      </c>
      <c r="I74" s="100">
        <f t="shared" si="6"/>
        <v>0</v>
      </c>
      <c r="J74" s="100">
        <f t="shared" si="7"/>
        <v>0</v>
      </c>
      <c r="K74" s="100">
        <f t="shared" si="8"/>
        <v>0</v>
      </c>
      <c r="L74" s="100">
        <f t="shared" si="9"/>
        <v>0</v>
      </c>
    </row>
    <row r="75" spans="1:12" hidden="1" x14ac:dyDescent="0.25">
      <c r="A75" t="s">
        <v>113</v>
      </c>
      <c r="B75" s="145"/>
      <c r="C75" s="77"/>
      <c r="E75" s="182">
        <v>0</v>
      </c>
      <c r="F75" s="183">
        <v>0</v>
      </c>
      <c r="G75" s="183">
        <v>0</v>
      </c>
      <c r="H75" s="100">
        <f t="shared" si="5"/>
        <v>0</v>
      </c>
      <c r="I75" s="100">
        <f t="shared" si="6"/>
        <v>0</v>
      </c>
      <c r="J75" s="100">
        <f t="shared" si="7"/>
        <v>0</v>
      </c>
      <c r="K75" s="100">
        <f t="shared" si="8"/>
        <v>0</v>
      </c>
      <c r="L75" s="100">
        <f t="shared" si="9"/>
        <v>0</v>
      </c>
    </row>
    <row r="76" spans="1:12" hidden="1" x14ac:dyDescent="0.25">
      <c r="A76" t="s">
        <v>70</v>
      </c>
      <c r="B76" s="145">
        <v>0.17499999999999999</v>
      </c>
      <c r="C76" s="77"/>
      <c r="E76" s="182">
        <v>0</v>
      </c>
      <c r="F76" s="183">
        <v>0</v>
      </c>
      <c r="G76" s="183">
        <v>0</v>
      </c>
      <c r="H76" s="100">
        <f t="shared" si="5"/>
        <v>0</v>
      </c>
      <c r="I76" s="100">
        <f t="shared" si="6"/>
        <v>0</v>
      </c>
      <c r="J76" s="100">
        <f t="shared" si="7"/>
        <v>0</v>
      </c>
      <c r="K76" s="100">
        <f t="shared" si="8"/>
        <v>0</v>
      </c>
      <c r="L76" s="100">
        <f t="shared" si="9"/>
        <v>0</v>
      </c>
    </row>
    <row r="77" spans="1:12" hidden="1" x14ac:dyDescent="0.25">
      <c r="A77" t="s">
        <v>71</v>
      </c>
      <c r="B77" s="145">
        <v>0.155</v>
      </c>
      <c r="C77" s="77"/>
      <c r="E77" s="182">
        <v>0</v>
      </c>
      <c r="F77" s="183">
        <v>0</v>
      </c>
      <c r="G77" s="183">
        <v>0</v>
      </c>
      <c r="H77" s="100">
        <f t="shared" si="5"/>
        <v>0</v>
      </c>
      <c r="I77" s="100">
        <f t="shared" si="6"/>
        <v>0</v>
      </c>
      <c r="J77" s="100">
        <f t="shared" si="7"/>
        <v>0</v>
      </c>
      <c r="K77" s="100">
        <f t="shared" si="8"/>
        <v>0</v>
      </c>
      <c r="L77" s="100">
        <f t="shared" si="9"/>
        <v>0</v>
      </c>
    </row>
    <row r="78" spans="1:12" x14ac:dyDescent="0.25">
      <c r="A78" t="s">
        <v>69</v>
      </c>
      <c r="B78" s="146">
        <v>363.15</v>
      </c>
      <c r="C78" s="156" t="s">
        <v>209</v>
      </c>
      <c r="E78" s="179">
        <v>22.305676900465429</v>
      </c>
      <c r="F78" s="180">
        <v>14.955181111857849</v>
      </c>
      <c r="G78" s="180">
        <v>110.1436689808755</v>
      </c>
      <c r="H78" s="100">
        <f t="shared" si="5"/>
        <v>147.40452699319877</v>
      </c>
      <c r="I78" s="100">
        <f t="shared" si="6"/>
        <v>22.305676900465429</v>
      </c>
      <c r="J78" s="100">
        <f t="shared" si="7"/>
        <v>125.09885009273336</v>
      </c>
      <c r="K78" s="100">
        <f t="shared" si="8"/>
        <v>14.955181111857849</v>
      </c>
      <c r="L78" s="100">
        <f t="shared" si="9"/>
        <v>110.1436689808755</v>
      </c>
    </row>
    <row r="79" spans="1:12" hidden="1" x14ac:dyDescent="0.25">
      <c r="A79" t="s">
        <v>114</v>
      </c>
      <c r="B79" s="145">
        <v>0.32</v>
      </c>
      <c r="C79" s="77"/>
      <c r="E79" s="182">
        <v>0</v>
      </c>
      <c r="F79" s="183">
        <v>0</v>
      </c>
      <c r="G79" s="183">
        <v>0</v>
      </c>
      <c r="H79" s="100">
        <f t="shared" si="5"/>
        <v>0</v>
      </c>
      <c r="I79" s="100">
        <f t="shared" si="6"/>
        <v>0</v>
      </c>
      <c r="J79" s="100">
        <f t="shared" si="7"/>
        <v>0</v>
      </c>
      <c r="K79" s="100">
        <f t="shared" si="8"/>
        <v>0</v>
      </c>
      <c r="L79" s="100">
        <f t="shared" si="9"/>
        <v>0</v>
      </c>
    </row>
    <row r="80" spans="1:12" hidden="1" x14ac:dyDescent="0.25">
      <c r="A80" t="s">
        <v>115</v>
      </c>
      <c r="B80" s="145">
        <v>0.02</v>
      </c>
      <c r="C80" s="77"/>
      <c r="E80" s="182">
        <v>0</v>
      </c>
      <c r="F80" s="183">
        <v>0</v>
      </c>
      <c r="G80" s="183">
        <v>0</v>
      </c>
      <c r="H80" s="100">
        <f t="shared" si="5"/>
        <v>0</v>
      </c>
      <c r="I80" s="100">
        <f t="shared" si="6"/>
        <v>0</v>
      </c>
      <c r="J80" s="100">
        <f t="shared" si="7"/>
        <v>0</v>
      </c>
      <c r="K80" s="100">
        <f t="shared" si="8"/>
        <v>0</v>
      </c>
      <c r="L80" s="100">
        <f t="shared" si="9"/>
        <v>0</v>
      </c>
    </row>
    <row r="81" spans="1:12" hidden="1" x14ac:dyDescent="0.25">
      <c r="A81" t="s">
        <v>116</v>
      </c>
      <c r="B81" s="145">
        <v>3.5000000000000003E-2</v>
      </c>
      <c r="C81" s="77"/>
      <c r="E81" s="182">
        <v>0</v>
      </c>
      <c r="F81" s="183">
        <v>0</v>
      </c>
      <c r="G81" s="183">
        <v>0</v>
      </c>
      <c r="H81" s="100">
        <f t="shared" si="5"/>
        <v>0</v>
      </c>
      <c r="I81" s="100">
        <f t="shared" si="6"/>
        <v>0</v>
      </c>
      <c r="J81" s="100">
        <f t="shared" si="7"/>
        <v>0</v>
      </c>
      <c r="K81" s="100">
        <f t="shared" si="8"/>
        <v>0</v>
      </c>
      <c r="L81" s="100">
        <f t="shared" si="9"/>
        <v>0</v>
      </c>
    </row>
    <row r="82" spans="1:12" hidden="1" x14ac:dyDescent="0.25">
      <c r="A82" t="s">
        <v>117</v>
      </c>
      <c r="B82" s="145">
        <v>4.8000000000000001E-2</v>
      </c>
      <c r="C82" s="77"/>
      <c r="E82" s="182">
        <v>0</v>
      </c>
      <c r="F82" s="183">
        <v>0</v>
      </c>
      <c r="G82" s="183">
        <v>0</v>
      </c>
      <c r="H82" s="100">
        <f t="shared" si="5"/>
        <v>0</v>
      </c>
      <c r="I82" s="100">
        <f t="shared" si="6"/>
        <v>0</v>
      </c>
      <c r="J82" s="100">
        <f t="shared" si="7"/>
        <v>0</v>
      </c>
      <c r="K82" s="100">
        <f t="shared" si="8"/>
        <v>0</v>
      </c>
      <c r="L82" s="100">
        <f t="shared" si="9"/>
        <v>0</v>
      </c>
    </row>
    <row r="83" spans="1:12" hidden="1" x14ac:dyDescent="0.25">
      <c r="A83" t="s">
        <v>118</v>
      </c>
      <c r="B83" s="145">
        <v>0.55000000000000004</v>
      </c>
      <c r="C83" s="77"/>
      <c r="E83" s="182">
        <v>0</v>
      </c>
      <c r="F83" s="183">
        <v>0</v>
      </c>
      <c r="G83" s="183">
        <v>0</v>
      </c>
      <c r="H83" s="100">
        <f t="shared" si="5"/>
        <v>0</v>
      </c>
      <c r="I83" s="100">
        <f t="shared" si="6"/>
        <v>0</v>
      </c>
      <c r="J83" s="100">
        <f t="shared" si="7"/>
        <v>0</v>
      </c>
      <c r="K83" s="100">
        <f t="shared" si="8"/>
        <v>0</v>
      </c>
      <c r="L83" s="100">
        <f t="shared" si="9"/>
        <v>0</v>
      </c>
    </row>
    <row r="84" spans="1:12" hidden="1" x14ac:dyDescent="0.25">
      <c r="A84" t="s">
        <v>119</v>
      </c>
      <c r="B84" s="145">
        <v>0.17499999999999999</v>
      </c>
      <c r="C84" s="77"/>
      <c r="E84" s="182">
        <v>0</v>
      </c>
      <c r="F84" s="183">
        <v>0</v>
      </c>
      <c r="G84" s="183">
        <v>0</v>
      </c>
      <c r="H84" s="100">
        <f t="shared" si="5"/>
        <v>0</v>
      </c>
      <c r="I84" s="100">
        <f t="shared" si="6"/>
        <v>0</v>
      </c>
      <c r="J84" s="100">
        <f t="shared" si="7"/>
        <v>0</v>
      </c>
      <c r="K84" s="100">
        <f t="shared" si="8"/>
        <v>0</v>
      </c>
      <c r="L84" s="100">
        <f t="shared" si="9"/>
        <v>0</v>
      </c>
    </row>
    <row r="85" spans="1:12" hidden="1" x14ac:dyDescent="0.25">
      <c r="A85" t="s">
        <v>120</v>
      </c>
      <c r="B85" s="145">
        <v>0.2</v>
      </c>
      <c r="C85" s="77"/>
      <c r="E85" s="182">
        <v>0</v>
      </c>
      <c r="F85" s="183">
        <v>0</v>
      </c>
      <c r="G85" s="183">
        <v>0</v>
      </c>
      <c r="H85" s="100">
        <f t="shared" si="5"/>
        <v>0</v>
      </c>
      <c r="I85" s="100">
        <f t="shared" si="6"/>
        <v>0</v>
      </c>
      <c r="J85" s="100">
        <f t="shared" si="7"/>
        <v>0</v>
      </c>
      <c r="K85" s="100">
        <f t="shared" si="8"/>
        <v>0</v>
      </c>
      <c r="L85" s="100">
        <f t="shared" si="9"/>
        <v>0</v>
      </c>
    </row>
    <row r="86" spans="1:12" hidden="1" x14ac:dyDescent="0.25">
      <c r="A86" t="s">
        <v>121</v>
      </c>
      <c r="B86" s="145">
        <v>0</v>
      </c>
      <c r="C86" s="77"/>
      <c r="E86" s="182">
        <v>0</v>
      </c>
      <c r="F86" s="183">
        <v>0</v>
      </c>
      <c r="G86" s="183">
        <v>0</v>
      </c>
      <c r="H86" s="100">
        <f t="shared" si="5"/>
        <v>0</v>
      </c>
      <c r="I86" s="100">
        <f t="shared" si="6"/>
        <v>0</v>
      </c>
      <c r="J86" s="100">
        <f t="shared" si="7"/>
        <v>0</v>
      </c>
      <c r="K86" s="100">
        <f t="shared" si="8"/>
        <v>0</v>
      </c>
      <c r="L86" s="100">
        <f t="shared" si="9"/>
        <v>0</v>
      </c>
    </row>
    <row r="87" spans="1:12" hidden="1" x14ac:dyDescent="0.25">
      <c r="A87" t="s">
        <v>122</v>
      </c>
      <c r="B87" s="145">
        <v>0</v>
      </c>
      <c r="C87" s="77"/>
      <c r="E87" s="182">
        <v>0</v>
      </c>
      <c r="F87" s="183">
        <v>0</v>
      </c>
      <c r="G87" s="183">
        <v>0</v>
      </c>
      <c r="H87" s="100">
        <f t="shared" si="5"/>
        <v>0</v>
      </c>
      <c r="I87" s="100">
        <f t="shared" si="6"/>
        <v>0</v>
      </c>
      <c r="J87" s="100">
        <f t="shared" si="7"/>
        <v>0</v>
      </c>
      <c r="K87" s="100">
        <f t="shared" si="8"/>
        <v>0</v>
      </c>
      <c r="L87" s="100">
        <f t="shared" si="9"/>
        <v>0</v>
      </c>
    </row>
    <row r="88" spans="1:12" hidden="1" x14ac:dyDescent="0.25">
      <c r="A88" t="s">
        <v>123</v>
      </c>
      <c r="B88" s="145">
        <v>0</v>
      </c>
      <c r="C88" s="77"/>
      <c r="E88" s="182">
        <v>0</v>
      </c>
      <c r="F88" s="183">
        <v>0</v>
      </c>
      <c r="G88" s="183">
        <v>0</v>
      </c>
      <c r="H88" s="100">
        <f t="shared" si="5"/>
        <v>0</v>
      </c>
      <c r="I88" s="100">
        <f t="shared" si="6"/>
        <v>0</v>
      </c>
      <c r="J88" s="100">
        <f t="shared" si="7"/>
        <v>0</v>
      </c>
      <c r="K88" s="100">
        <f t="shared" si="8"/>
        <v>0</v>
      </c>
      <c r="L88" s="100">
        <f t="shared" si="9"/>
        <v>0</v>
      </c>
    </row>
    <row r="89" spans="1:12" hidden="1" x14ac:dyDescent="0.25">
      <c r="A89" t="s">
        <v>124</v>
      </c>
      <c r="B89" s="145">
        <v>0</v>
      </c>
      <c r="C89" s="77"/>
      <c r="E89" s="182">
        <v>0</v>
      </c>
      <c r="F89" s="183">
        <v>0</v>
      </c>
      <c r="G89" s="183">
        <v>0</v>
      </c>
      <c r="H89" s="100">
        <f t="shared" si="5"/>
        <v>0</v>
      </c>
      <c r="I89" s="100">
        <f t="shared" si="6"/>
        <v>0</v>
      </c>
      <c r="J89" s="100">
        <f t="shared" si="7"/>
        <v>0</v>
      </c>
      <c r="K89" s="100">
        <f t="shared" si="8"/>
        <v>0</v>
      </c>
      <c r="L89" s="100">
        <f t="shared" si="9"/>
        <v>0</v>
      </c>
    </row>
    <row r="90" spans="1:12" hidden="1" x14ac:dyDescent="0.25">
      <c r="A90" t="s">
        <v>125</v>
      </c>
      <c r="B90" s="145">
        <v>0.06</v>
      </c>
      <c r="C90" s="77"/>
      <c r="E90" s="182">
        <v>0</v>
      </c>
      <c r="F90" s="183">
        <v>0</v>
      </c>
      <c r="G90" s="183">
        <v>0</v>
      </c>
      <c r="H90" s="100">
        <f t="shared" si="5"/>
        <v>0</v>
      </c>
      <c r="I90" s="100">
        <f t="shared" si="6"/>
        <v>0</v>
      </c>
      <c r="J90" s="100">
        <f t="shared" si="7"/>
        <v>0</v>
      </c>
      <c r="K90" s="100">
        <f t="shared" si="8"/>
        <v>0</v>
      </c>
      <c r="L90" s="100">
        <f t="shared" si="9"/>
        <v>0</v>
      </c>
    </row>
    <row r="91" spans="1:12" hidden="1" x14ac:dyDescent="0.25">
      <c r="A91" t="s">
        <v>126</v>
      </c>
      <c r="B91" s="145">
        <v>0.45</v>
      </c>
      <c r="C91" s="77"/>
      <c r="E91" s="182">
        <v>0</v>
      </c>
      <c r="F91" s="183">
        <v>0</v>
      </c>
      <c r="G91" s="183">
        <v>0</v>
      </c>
      <c r="H91" s="100">
        <f t="shared" si="5"/>
        <v>0</v>
      </c>
      <c r="I91" s="100">
        <f t="shared" si="6"/>
        <v>0</v>
      </c>
      <c r="J91" s="100">
        <f t="shared" si="7"/>
        <v>0</v>
      </c>
      <c r="K91" s="100">
        <f t="shared" si="8"/>
        <v>0</v>
      </c>
      <c r="L91" s="100">
        <f t="shared" si="9"/>
        <v>0</v>
      </c>
    </row>
    <row r="92" spans="1:12" hidden="1" x14ac:dyDescent="0.25">
      <c r="A92" t="s">
        <v>127</v>
      </c>
      <c r="B92" s="145">
        <v>0.05</v>
      </c>
      <c r="C92" s="77"/>
      <c r="E92" s="182">
        <v>0</v>
      </c>
      <c r="F92" s="183">
        <v>0</v>
      </c>
      <c r="G92" s="183">
        <v>0</v>
      </c>
      <c r="H92" s="100">
        <f t="shared" si="5"/>
        <v>0</v>
      </c>
      <c r="I92" s="100">
        <f t="shared" si="6"/>
        <v>0</v>
      </c>
      <c r="J92" s="100">
        <f t="shared" si="7"/>
        <v>0</v>
      </c>
      <c r="K92" s="100">
        <f t="shared" si="8"/>
        <v>0</v>
      </c>
      <c r="L92" s="100">
        <f t="shared" si="9"/>
        <v>0</v>
      </c>
    </row>
    <row r="93" spans="1:12" hidden="1" x14ac:dyDescent="0.25">
      <c r="A93" t="s">
        <v>128</v>
      </c>
      <c r="B93" s="145">
        <v>0.12</v>
      </c>
      <c r="C93" s="77"/>
      <c r="E93" s="182">
        <v>0</v>
      </c>
      <c r="F93" s="183">
        <v>0</v>
      </c>
      <c r="G93" s="183">
        <v>0</v>
      </c>
      <c r="H93" s="100">
        <f t="shared" si="5"/>
        <v>0</v>
      </c>
      <c r="I93" s="100">
        <f t="shared" si="6"/>
        <v>0</v>
      </c>
      <c r="J93" s="100">
        <f t="shared" si="7"/>
        <v>0</v>
      </c>
      <c r="K93" s="100">
        <f t="shared" si="8"/>
        <v>0</v>
      </c>
      <c r="L93" s="100">
        <f t="shared" si="9"/>
        <v>0</v>
      </c>
    </row>
    <row r="94" spans="1:12" hidden="1" x14ac:dyDescent="0.25">
      <c r="A94" t="s">
        <v>129</v>
      </c>
      <c r="B94" s="145">
        <v>0</v>
      </c>
      <c r="C94" s="77"/>
      <c r="E94" s="182">
        <v>0</v>
      </c>
      <c r="F94" s="183">
        <v>0</v>
      </c>
      <c r="G94" s="183">
        <v>0</v>
      </c>
      <c r="H94" s="100">
        <f t="shared" si="5"/>
        <v>0</v>
      </c>
      <c r="I94" s="100">
        <f t="shared" si="6"/>
        <v>0</v>
      </c>
      <c r="J94" s="100">
        <f t="shared" si="7"/>
        <v>0</v>
      </c>
      <c r="K94" s="100">
        <f t="shared" si="8"/>
        <v>0</v>
      </c>
      <c r="L94" s="100">
        <f t="shared" si="9"/>
        <v>0</v>
      </c>
    </row>
    <row r="95" spans="1:12" hidden="1" x14ac:dyDescent="0.25">
      <c r="A95" t="s">
        <v>130</v>
      </c>
      <c r="B95" s="145">
        <v>0</v>
      </c>
      <c r="C95" s="77"/>
      <c r="E95" s="182">
        <v>0</v>
      </c>
      <c r="F95" s="183">
        <v>0</v>
      </c>
      <c r="G95" s="183">
        <v>0</v>
      </c>
      <c r="H95" s="100">
        <f t="shared" si="5"/>
        <v>0</v>
      </c>
      <c r="I95" s="100">
        <f t="shared" si="6"/>
        <v>0</v>
      </c>
      <c r="J95" s="100">
        <f t="shared" si="7"/>
        <v>0</v>
      </c>
      <c r="K95" s="100">
        <f t="shared" si="8"/>
        <v>0</v>
      </c>
      <c r="L95" s="100">
        <f t="shared" si="9"/>
        <v>0</v>
      </c>
    </row>
    <row r="96" spans="1:12" hidden="1" x14ac:dyDescent="0.25">
      <c r="A96" t="s">
        <v>131</v>
      </c>
      <c r="B96" s="145">
        <v>0</v>
      </c>
      <c r="C96" s="77"/>
      <c r="E96" s="182">
        <v>0</v>
      </c>
      <c r="F96" s="183">
        <v>0</v>
      </c>
      <c r="G96" s="183">
        <v>0</v>
      </c>
      <c r="H96" s="100">
        <f t="shared" si="5"/>
        <v>0</v>
      </c>
      <c r="I96" s="100">
        <f t="shared" si="6"/>
        <v>0</v>
      </c>
      <c r="J96" s="100">
        <f t="shared" si="7"/>
        <v>0</v>
      </c>
      <c r="K96" s="100">
        <f t="shared" si="8"/>
        <v>0</v>
      </c>
      <c r="L96" s="100">
        <f t="shared" si="9"/>
        <v>0</v>
      </c>
    </row>
    <row r="97" spans="1:12" hidden="1" x14ac:dyDescent="0.25">
      <c r="A97" t="s">
        <v>132</v>
      </c>
      <c r="B97" s="145">
        <v>0</v>
      </c>
      <c r="C97" s="77"/>
      <c r="E97" s="182">
        <v>0</v>
      </c>
      <c r="F97" s="183">
        <v>0</v>
      </c>
      <c r="G97" s="183">
        <v>0</v>
      </c>
      <c r="H97" s="100">
        <f t="shared" si="5"/>
        <v>0</v>
      </c>
      <c r="I97" s="100">
        <f t="shared" si="6"/>
        <v>0</v>
      </c>
      <c r="J97" s="100">
        <f t="shared" si="7"/>
        <v>0</v>
      </c>
      <c r="K97" s="100">
        <f t="shared" si="8"/>
        <v>0</v>
      </c>
      <c r="L97" s="100">
        <f t="shared" si="9"/>
        <v>0</v>
      </c>
    </row>
    <row r="98" spans="1:12" hidden="1" x14ac:dyDescent="0.25">
      <c r="A98" t="s">
        <v>133</v>
      </c>
      <c r="B98" s="145">
        <v>0.4</v>
      </c>
      <c r="C98" s="77"/>
      <c r="E98" s="182">
        <v>0</v>
      </c>
      <c r="F98" s="183">
        <v>0</v>
      </c>
      <c r="G98" s="183">
        <v>0</v>
      </c>
      <c r="H98" s="100">
        <f t="shared" si="5"/>
        <v>0</v>
      </c>
      <c r="I98" s="100">
        <f t="shared" si="6"/>
        <v>0</v>
      </c>
      <c r="J98" s="100">
        <f t="shared" si="7"/>
        <v>0</v>
      </c>
      <c r="K98" s="100">
        <f t="shared" si="8"/>
        <v>0</v>
      </c>
      <c r="L98" s="100">
        <f t="shared" si="9"/>
        <v>0</v>
      </c>
    </row>
    <row r="99" spans="1:12" hidden="1" x14ac:dyDescent="0.25">
      <c r="A99" t="s">
        <v>134</v>
      </c>
      <c r="B99" s="145">
        <v>0.42</v>
      </c>
      <c r="C99" s="77"/>
      <c r="E99" s="182">
        <v>0</v>
      </c>
      <c r="F99" s="183">
        <v>0</v>
      </c>
      <c r="G99" s="183">
        <v>0</v>
      </c>
      <c r="H99" s="100">
        <f t="shared" si="5"/>
        <v>0</v>
      </c>
      <c r="I99" s="100">
        <f t="shared" si="6"/>
        <v>0</v>
      </c>
      <c r="J99" s="100">
        <f t="shared" si="7"/>
        <v>0</v>
      </c>
      <c r="K99" s="100">
        <f t="shared" si="8"/>
        <v>0</v>
      </c>
      <c r="L99" s="100">
        <f t="shared" si="9"/>
        <v>0</v>
      </c>
    </row>
    <row r="100" spans="1:12" hidden="1" x14ac:dyDescent="0.25">
      <c r="A100" t="s">
        <v>135</v>
      </c>
      <c r="B100" s="145">
        <v>2.7</v>
      </c>
      <c r="C100" s="77"/>
      <c r="E100" s="182">
        <v>0</v>
      </c>
      <c r="F100" s="183">
        <v>0</v>
      </c>
      <c r="G100" s="183">
        <v>0</v>
      </c>
      <c r="H100" s="100">
        <f t="shared" si="5"/>
        <v>0</v>
      </c>
      <c r="I100" s="100">
        <f t="shared" si="6"/>
        <v>0</v>
      </c>
      <c r="J100" s="100">
        <f t="shared" si="7"/>
        <v>0</v>
      </c>
      <c r="K100" s="100">
        <f t="shared" si="8"/>
        <v>0</v>
      </c>
      <c r="L100" s="100">
        <f t="shared" si="9"/>
        <v>0</v>
      </c>
    </row>
    <row r="101" spans="1:12" hidden="1" x14ac:dyDescent="0.25">
      <c r="A101" t="s">
        <v>136</v>
      </c>
      <c r="B101" s="145">
        <v>1.25</v>
      </c>
      <c r="C101" s="77"/>
      <c r="E101" s="182">
        <v>0</v>
      </c>
      <c r="F101" s="183">
        <v>0</v>
      </c>
      <c r="G101" s="183">
        <v>0</v>
      </c>
      <c r="H101" s="100">
        <f t="shared" si="5"/>
        <v>0</v>
      </c>
      <c r="I101" s="100">
        <f t="shared" si="6"/>
        <v>0</v>
      </c>
      <c r="J101" s="100">
        <f t="shared" si="7"/>
        <v>0</v>
      </c>
      <c r="K101" s="100">
        <f t="shared" si="8"/>
        <v>0</v>
      </c>
      <c r="L101" s="100">
        <f t="shared" si="9"/>
        <v>0</v>
      </c>
    </row>
    <row r="102" spans="1:12" hidden="1" x14ac:dyDescent="0.25">
      <c r="A102" t="s">
        <v>137</v>
      </c>
      <c r="B102" s="145">
        <v>0.38</v>
      </c>
      <c r="C102" s="77"/>
      <c r="E102" s="182">
        <v>0</v>
      </c>
      <c r="F102" s="183">
        <v>0</v>
      </c>
      <c r="G102" s="183">
        <v>0</v>
      </c>
      <c r="H102" s="100">
        <f t="shared" si="5"/>
        <v>0</v>
      </c>
      <c r="I102" s="100">
        <f t="shared" si="6"/>
        <v>0</v>
      </c>
      <c r="J102" s="100">
        <f t="shared" si="7"/>
        <v>0</v>
      </c>
      <c r="K102" s="100">
        <f t="shared" si="8"/>
        <v>0</v>
      </c>
      <c r="L102" s="100">
        <f t="shared" si="9"/>
        <v>0</v>
      </c>
    </row>
    <row r="103" spans="1:12" hidden="1" x14ac:dyDescent="0.25">
      <c r="A103" t="s">
        <v>138</v>
      </c>
      <c r="B103" s="145">
        <v>1.2</v>
      </c>
      <c r="C103" s="77"/>
      <c r="E103" s="182">
        <v>0</v>
      </c>
      <c r="F103" s="183">
        <v>0</v>
      </c>
      <c r="G103" s="183">
        <v>0</v>
      </c>
      <c r="H103" s="100">
        <f t="shared" si="5"/>
        <v>0</v>
      </c>
      <c r="I103" s="100">
        <f t="shared" si="6"/>
        <v>0</v>
      </c>
      <c r="J103" s="100">
        <f t="shared" si="7"/>
        <v>0</v>
      </c>
      <c r="K103" s="100">
        <f t="shared" si="8"/>
        <v>0</v>
      </c>
      <c r="L103" s="100">
        <f t="shared" si="9"/>
        <v>0</v>
      </c>
    </row>
    <row r="104" spans="1:12" hidden="1" x14ac:dyDescent="0.25">
      <c r="A104" t="s">
        <v>139</v>
      </c>
      <c r="B104" s="145">
        <v>7</v>
      </c>
      <c r="C104" s="77"/>
      <c r="E104" s="182">
        <v>0</v>
      </c>
      <c r="F104" s="183">
        <v>0</v>
      </c>
      <c r="G104" s="183">
        <v>0</v>
      </c>
      <c r="H104" s="100">
        <f t="shared" si="5"/>
        <v>0</v>
      </c>
      <c r="I104" s="100">
        <f t="shared" si="6"/>
        <v>0</v>
      </c>
      <c r="J104" s="100">
        <f t="shared" si="7"/>
        <v>0</v>
      </c>
      <c r="K104" s="100">
        <f t="shared" si="8"/>
        <v>0</v>
      </c>
      <c r="L104" s="100">
        <f t="shared" si="9"/>
        <v>0</v>
      </c>
    </row>
    <row r="105" spans="1:12" hidden="1" x14ac:dyDescent="0.25">
      <c r="A105" t="s">
        <v>140</v>
      </c>
      <c r="B105" s="145">
        <v>7</v>
      </c>
      <c r="C105" s="77"/>
      <c r="E105" s="182">
        <v>0</v>
      </c>
      <c r="F105" s="183">
        <v>0</v>
      </c>
      <c r="G105" s="183">
        <v>0</v>
      </c>
      <c r="H105" s="100">
        <f t="shared" si="5"/>
        <v>0</v>
      </c>
      <c r="I105" s="100">
        <f t="shared" si="6"/>
        <v>0</v>
      </c>
      <c r="J105" s="100">
        <f t="shared" si="7"/>
        <v>0</v>
      </c>
      <c r="K105" s="100">
        <f t="shared" si="8"/>
        <v>0</v>
      </c>
      <c r="L105" s="100">
        <f t="shared" si="9"/>
        <v>0</v>
      </c>
    </row>
    <row r="106" spans="1:12" hidden="1" x14ac:dyDescent="0.25">
      <c r="A106" t="s">
        <v>141</v>
      </c>
      <c r="B106" s="145">
        <v>0</v>
      </c>
      <c r="C106" s="77"/>
      <c r="E106" s="182">
        <v>0</v>
      </c>
      <c r="F106" s="183">
        <v>0</v>
      </c>
      <c r="G106" s="183">
        <v>0</v>
      </c>
      <c r="H106" s="100">
        <f t="shared" si="5"/>
        <v>0</v>
      </c>
      <c r="I106" s="100">
        <f t="shared" si="6"/>
        <v>0</v>
      </c>
      <c r="J106" s="100">
        <f t="shared" si="7"/>
        <v>0</v>
      </c>
      <c r="K106" s="100">
        <f t="shared" si="8"/>
        <v>0</v>
      </c>
      <c r="L106" s="100">
        <f t="shared" si="9"/>
        <v>0</v>
      </c>
    </row>
    <row r="107" spans="1:12" hidden="1" x14ac:dyDescent="0.25">
      <c r="A107" t="s">
        <v>142</v>
      </c>
      <c r="B107" s="145">
        <v>0.38</v>
      </c>
      <c r="C107" s="77"/>
      <c r="E107" s="182">
        <v>0</v>
      </c>
      <c r="F107" s="183">
        <v>0</v>
      </c>
      <c r="G107" s="183">
        <v>0</v>
      </c>
      <c r="H107" s="100">
        <f t="shared" si="5"/>
        <v>0</v>
      </c>
      <c r="I107" s="100">
        <f t="shared" si="6"/>
        <v>0</v>
      </c>
      <c r="J107" s="100">
        <f t="shared" si="7"/>
        <v>0</v>
      </c>
      <c r="K107" s="100">
        <f t="shared" si="8"/>
        <v>0</v>
      </c>
      <c r="L107" s="100">
        <f t="shared" si="9"/>
        <v>0</v>
      </c>
    </row>
    <row r="108" spans="1:12" hidden="1" x14ac:dyDescent="0.25">
      <c r="A108" t="s">
        <v>143</v>
      </c>
      <c r="B108" s="145">
        <v>0.7</v>
      </c>
      <c r="C108" s="77"/>
      <c r="E108" s="182">
        <v>0</v>
      </c>
      <c r="F108" s="183">
        <v>0</v>
      </c>
      <c r="G108" s="183">
        <v>0</v>
      </c>
      <c r="H108" s="100">
        <f t="shared" si="5"/>
        <v>0</v>
      </c>
      <c r="I108" s="100">
        <f t="shared" si="6"/>
        <v>0</v>
      </c>
      <c r="J108" s="100">
        <f t="shared" si="7"/>
        <v>0</v>
      </c>
      <c r="K108" s="100">
        <f t="shared" si="8"/>
        <v>0</v>
      </c>
      <c r="L108" s="100">
        <f t="shared" si="9"/>
        <v>0</v>
      </c>
    </row>
    <row r="109" spans="1:12" hidden="1" x14ac:dyDescent="0.25">
      <c r="A109" t="s">
        <v>144</v>
      </c>
      <c r="B109" s="145">
        <v>0.6</v>
      </c>
      <c r="C109" s="77"/>
      <c r="E109" s="182">
        <v>0</v>
      </c>
      <c r="F109" s="183">
        <v>0</v>
      </c>
      <c r="G109" s="183">
        <v>0</v>
      </c>
      <c r="H109" s="100">
        <f t="shared" si="5"/>
        <v>0</v>
      </c>
      <c r="I109" s="100">
        <f t="shared" si="6"/>
        <v>0</v>
      </c>
      <c r="J109" s="100">
        <f t="shared" si="7"/>
        <v>0</v>
      </c>
      <c r="K109" s="100">
        <f t="shared" si="8"/>
        <v>0</v>
      </c>
      <c r="L109" s="100">
        <f t="shared" si="9"/>
        <v>0</v>
      </c>
    </row>
    <row r="110" spans="1:12" hidden="1" x14ac:dyDescent="0.25">
      <c r="A110" t="s">
        <v>145</v>
      </c>
      <c r="B110" s="145">
        <v>2.2000000000000002</v>
      </c>
      <c r="C110" s="77"/>
      <c r="E110" s="182">
        <v>0</v>
      </c>
      <c r="F110" s="183">
        <v>0</v>
      </c>
      <c r="G110" s="183">
        <v>0</v>
      </c>
      <c r="H110" s="100">
        <f t="shared" si="5"/>
        <v>0</v>
      </c>
      <c r="I110" s="100">
        <f t="shared" si="6"/>
        <v>0</v>
      </c>
      <c r="J110" s="100">
        <f t="shared" si="7"/>
        <v>0</v>
      </c>
      <c r="K110" s="100">
        <f t="shared" si="8"/>
        <v>0</v>
      </c>
      <c r="L110" s="100">
        <f t="shared" si="9"/>
        <v>0</v>
      </c>
    </row>
    <row r="111" spans="1:12" hidden="1" x14ac:dyDescent="0.25">
      <c r="A111" t="s">
        <v>146</v>
      </c>
      <c r="B111" s="145">
        <v>0</v>
      </c>
      <c r="C111" s="77"/>
      <c r="E111" s="182">
        <v>0</v>
      </c>
      <c r="F111" s="183">
        <v>0</v>
      </c>
      <c r="G111" s="183">
        <v>0</v>
      </c>
      <c r="H111" s="100">
        <f t="shared" si="5"/>
        <v>0</v>
      </c>
      <c r="I111" s="100">
        <f t="shared" si="6"/>
        <v>0</v>
      </c>
      <c r="J111" s="100">
        <f t="shared" si="7"/>
        <v>0</v>
      </c>
      <c r="K111" s="100">
        <f t="shared" si="8"/>
        <v>0</v>
      </c>
      <c r="L111" s="100">
        <f t="shared" si="9"/>
        <v>0</v>
      </c>
    </row>
    <row r="112" spans="1:12" hidden="1" x14ac:dyDescent="0.25">
      <c r="A112" t="s">
        <v>147</v>
      </c>
      <c r="B112" s="145">
        <v>0</v>
      </c>
      <c r="C112" s="77"/>
      <c r="E112" s="182">
        <v>0</v>
      </c>
      <c r="F112" s="183">
        <v>0</v>
      </c>
      <c r="G112" s="183">
        <v>0</v>
      </c>
      <c r="H112" s="100">
        <f t="shared" si="5"/>
        <v>0</v>
      </c>
      <c r="I112" s="100">
        <f t="shared" si="6"/>
        <v>0</v>
      </c>
      <c r="J112" s="100">
        <f t="shared" si="7"/>
        <v>0</v>
      </c>
      <c r="K112" s="100">
        <f t="shared" si="8"/>
        <v>0</v>
      </c>
      <c r="L112" s="100">
        <f t="shared" si="9"/>
        <v>0</v>
      </c>
    </row>
    <row r="113" spans="1:12" hidden="1" x14ac:dyDescent="0.25">
      <c r="A113" t="s">
        <v>148</v>
      </c>
      <c r="B113" s="145">
        <v>0.3</v>
      </c>
      <c r="C113" s="77"/>
      <c r="E113" s="182">
        <v>0</v>
      </c>
      <c r="F113" s="183">
        <v>0</v>
      </c>
      <c r="G113" s="183">
        <v>0</v>
      </c>
      <c r="H113" s="100">
        <f t="shared" si="5"/>
        <v>0</v>
      </c>
      <c r="I113" s="100">
        <f t="shared" si="6"/>
        <v>0</v>
      </c>
      <c r="J113" s="100">
        <f t="shared" si="7"/>
        <v>0</v>
      </c>
      <c r="K113" s="100">
        <f t="shared" si="8"/>
        <v>0</v>
      </c>
      <c r="L113" s="100">
        <f t="shared" si="9"/>
        <v>0</v>
      </c>
    </row>
    <row r="114" spans="1:12" x14ac:dyDescent="0.25">
      <c r="A114" t="s">
        <v>149</v>
      </c>
      <c r="B114" s="142">
        <v>656</v>
      </c>
      <c r="C114" s="77" t="s">
        <v>209</v>
      </c>
      <c r="E114" s="182">
        <v>1.625</v>
      </c>
      <c r="F114" s="184">
        <v>0.32400000000000001</v>
      </c>
      <c r="G114" s="184">
        <v>2.2067178302706041</v>
      </c>
      <c r="H114" s="100">
        <f t="shared" si="5"/>
        <v>4.1557178302706044</v>
      </c>
      <c r="I114" s="100">
        <f t="shared" si="6"/>
        <v>1.625</v>
      </c>
      <c r="J114" s="100">
        <f t="shared" si="7"/>
        <v>2.5307178302706039</v>
      </c>
      <c r="K114" s="100">
        <f t="shared" si="8"/>
        <v>0.32400000000000001</v>
      </c>
      <c r="L114" s="100">
        <f t="shared" si="9"/>
        <v>2.2067178302706041</v>
      </c>
    </row>
    <row r="115" spans="1:12" hidden="1" x14ac:dyDescent="0.25">
      <c r="A115" t="s">
        <v>150</v>
      </c>
      <c r="B115" s="145">
        <v>0</v>
      </c>
      <c r="C115" s="77"/>
      <c r="E115" s="182">
        <v>0</v>
      </c>
      <c r="F115" s="184">
        <v>0</v>
      </c>
      <c r="G115" s="184">
        <v>0</v>
      </c>
      <c r="H115" s="100">
        <f t="shared" si="5"/>
        <v>0</v>
      </c>
      <c r="I115" s="100">
        <f t="shared" si="6"/>
        <v>0</v>
      </c>
      <c r="J115" s="100">
        <f t="shared" si="7"/>
        <v>0</v>
      </c>
      <c r="K115" s="100">
        <f t="shared" si="8"/>
        <v>0</v>
      </c>
      <c r="L115" s="100">
        <f t="shared" si="9"/>
        <v>0</v>
      </c>
    </row>
    <row r="116" spans="1:12" x14ac:dyDescent="0.25">
      <c r="A116" t="s">
        <v>151</v>
      </c>
      <c r="B116" s="142">
        <v>35.200000000000003</v>
      </c>
      <c r="C116" s="77" t="s">
        <v>209</v>
      </c>
      <c r="E116" s="182">
        <v>1.6025</v>
      </c>
      <c r="F116" s="184">
        <v>0.46575</v>
      </c>
      <c r="G116" s="184">
        <v>5.2955280000000009</v>
      </c>
      <c r="H116" s="100">
        <f t="shared" si="5"/>
        <v>7.3637780000000008</v>
      </c>
      <c r="I116" s="100">
        <f t="shared" si="6"/>
        <v>1.6025</v>
      </c>
      <c r="J116" s="100">
        <f t="shared" si="7"/>
        <v>5.7612780000000008</v>
      </c>
      <c r="K116" s="100">
        <f t="shared" si="8"/>
        <v>0.46575</v>
      </c>
      <c r="L116" s="100">
        <f t="shared" si="9"/>
        <v>5.2955280000000009</v>
      </c>
    </row>
    <row r="117" spans="1:12" hidden="1" x14ac:dyDescent="0.25">
      <c r="A117" t="s">
        <v>152</v>
      </c>
      <c r="B117" s="145">
        <v>0</v>
      </c>
      <c r="C117" s="77"/>
      <c r="E117" s="182">
        <v>0</v>
      </c>
      <c r="F117" s="184">
        <v>0</v>
      </c>
      <c r="G117" s="184">
        <v>0</v>
      </c>
      <c r="H117" s="100">
        <f t="shared" si="5"/>
        <v>0</v>
      </c>
      <c r="I117" s="100">
        <f t="shared" si="6"/>
        <v>0</v>
      </c>
      <c r="J117" s="100">
        <f t="shared" si="7"/>
        <v>0</v>
      </c>
      <c r="K117" s="100">
        <f t="shared" si="8"/>
        <v>0</v>
      </c>
      <c r="L117" s="100">
        <f t="shared" si="9"/>
        <v>0</v>
      </c>
    </row>
    <row r="118" spans="1:12" hidden="1" x14ac:dyDescent="0.25">
      <c r="A118" t="s">
        <v>153</v>
      </c>
      <c r="B118" s="145">
        <v>0</v>
      </c>
      <c r="C118" s="77"/>
      <c r="E118" s="182">
        <v>0</v>
      </c>
      <c r="F118" s="184">
        <v>0</v>
      </c>
      <c r="G118" s="184">
        <v>0</v>
      </c>
      <c r="H118" s="100">
        <f t="shared" si="5"/>
        <v>0</v>
      </c>
      <c r="I118" s="100">
        <f t="shared" si="6"/>
        <v>0</v>
      </c>
      <c r="J118" s="100">
        <f t="shared" si="7"/>
        <v>0</v>
      </c>
      <c r="K118" s="100">
        <f t="shared" si="8"/>
        <v>0</v>
      </c>
      <c r="L118" s="100">
        <f t="shared" si="9"/>
        <v>0</v>
      </c>
    </row>
    <row r="119" spans="1:12" hidden="1" x14ac:dyDescent="0.25">
      <c r="A119" t="s">
        <v>154</v>
      </c>
      <c r="B119" s="145">
        <v>0</v>
      </c>
      <c r="C119" s="77"/>
      <c r="E119" s="182">
        <v>0</v>
      </c>
      <c r="F119" s="184">
        <v>0</v>
      </c>
      <c r="G119" s="184">
        <v>0</v>
      </c>
      <c r="H119" s="100">
        <f t="shared" si="5"/>
        <v>0</v>
      </c>
      <c r="I119" s="100">
        <f t="shared" si="6"/>
        <v>0</v>
      </c>
      <c r="J119" s="100">
        <f t="shared" si="7"/>
        <v>0</v>
      </c>
      <c r="K119" s="100">
        <f t="shared" si="8"/>
        <v>0</v>
      </c>
      <c r="L119" s="100">
        <f t="shared" si="9"/>
        <v>0</v>
      </c>
    </row>
    <row r="120" spans="1:12" x14ac:dyDescent="0.25">
      <c r="A120" t="s">
        <v>155</v>
      </c>
      <c r="B120" s="142">
        <v>116</v>
      </c>
      <c r="C120" s="77" t="s">
        <v>209</v>
      </c>
      <c r="E120" s="182">
        <v>0.57999999999999996</v>
      </c>
      <c r="F120" s="184">
        <v>0.20250000000000001</v>
      </c>
      <c r="G120" s="184">
        <v>2.9419600000000008</v>
      </c>
      <c r="H120" s="100">
        <f t="shared" si="5"/>
        <v>3.7244600000000005</v>
      </c>
      <c r="I120" s="100">
        <f t="shared" si="6"/>
        <v>0.57999999999999996</v>
      </c>
      <c r="J120" s="100">
        <f t="shared" si="7"/>
        <v>3.1444600000000009</v>
      </c>
      <c r="K120" s="100">
        <f t="shared" si="8"/>
        <v>0.20250000000000001</v>
      </c>
      <c r="L120" s="100">
        <f t="shared" si="9"/>
        <v>2.9419600000000008</v>
      </c>
    </row>
    <row r="121" spans="1:12" hidden="1" x14ac:dyDescent="0.25">
      <c r="A121" t="s">
        <v>156</v>
      </c>
      <c r="B121" s="142">
        <v>0</v>
      </c>
      <c r="C121" s="77"/>
      <c r="E121" s="182">
        <v>0</v>
      </c>
      <c r="F121" s="184">
        <v>0</v>
      </c>
      <c r="G121" s="184">
        <v>0</v>
      </c>
      <c r="H121" s="100">
        <f t="shared" si="5"/>
        <v>0</v>
      </c>
      <c r="I121" s="100">
        <f t="shared" si="6"/>
        <v>0</v>
      </c>
      <c r="J121" s="100">
        <f t="shared" si="7"/>
        <v>0</v>
      </c>
      <c r="K121" s="100">
        <f t="shared" si="8"/>
        <v>0</v>
      </c>
      <c r="L121" s="100">
        <f t="shared" si="9"/>
        <v>0</v>
      </c>
    </row>
    <row r="122" spans="1:12" hidden="1" x14ac:dyDescent="0.25">
      <c r="A122" t="s">
        <v>157</v>
      </c>
      <c r="B122" s="142">
        <v>32</v>
      </c>
      <c r="C122" s="77"/>
      <c r="E122" s="182">
        <v>0</v>
      </c>
      <c r="F122" s="184">
        <v>0</v>
      </c>
      <c r="G122" s="184">
        <v>0</v>
      </c>
      <c r="H122" s="100">
        <f t="shared" si="5"/>
        <v>0</v>
      </c>
      <c r="I122" s="100">
        <f t="shared" si="6"/>
        <v>0</v>
      </c>
      <c r="J122" s="100">
        <f t="shared" si="7"/>
        <v>0</v>
      </c>
      <c r="K122" s="100">
        <f t="shared" si="8"/>
        <v>0</v>
      </c>
      <c r="L122" s="100">
        <f t="shared" si="9"/>
        <v>0</v>
      </c>
    </row>
    <row r="123" spans="1:12" x14ac:dyDescent="0.25">
      <c r="A123" t="s">
        <v>158</v>
      </c>
      <c r="B123" s="142">
        <v>0.90900000000000003</v>
      </c>
      <c r="C123" s="77" t="s">
        <v>210</v>
      </c>
      <c r="E123" s="182">
        <v>0.1075</v>
      </c>
      <c r="F123" s="184">
        <v>0.16800000000000001</v>
      </c>
      <c r="G123" s="184">
        <v>1.5883526335490903</v>
      </c>
      <c r="H123" s="100">
        <f t="shared" si="5"/>
        <v>1.8638526335490904</v>
      </c>
      <c r="I123" s="100">
        <f t="shared" si="6"/>
        <v>0.1075</v>
      </c>
      <c r="J123" s="100">
        <f t="shared" si="7"/>
        <v>1.7563526335490902</v>
      </c>
      <c r="K123" s="100">
        <f t="shared" si="8"/>
        <v>0.16800000000000001</v>
      </c>
      <c r="L123" s="100">
        <f t="shared" si="9"/>
        <v>1.5883526335490903</v>
      </c>
    </row>
    <row r="124" spans="1:12" x14ac:dyDescent="0.25">
      <c r="A124" t="s">
        <v>159</v>
      </c>
      <c r="B124" s="142">
        <v>4.359</v>
      </c>
      <c r="C124" s="77" t="s">
        <v>210</v>
      </c>
      <c r="E124" s="182">
        <v>1.8749999999999999E-2</v>
      </c>
      <c r="F124" s="184">
        <v>3.4424999999999997E-2</v>
      </c>
      <c r="G124" s="184">
        <v>0.10347588139699389</v>
      </c>
      <c r="H124" s="100">
        <f t="shared" si="5"/>
        <v>0.1566508813969939</v>
      </c>
      <c r="I124" s="100">
        <f t="shared" si="6"/>
        <v>1.8749999999999999E-2</v>
      </c>
      <c r="J124" s="100">
        <f t="shared" si="7"/>
        <v>0.13790088139699389</v>
      </c>
      <c r="K124" s="100">
        <f t="shared" si="8"/>
        <v>3.4424999999999997E-2</v>
      </c>
      <c r="L124" s="100">
        <f t="shared" si="9"/>
        <v>0.10347588139699389</v>
      </c>
    </row>
    <row r="125" spans="1:12" x14ac:dyDescent="0.25">
      <c r="A125" t="s">
        <v>160</v>
      </c>
      <c r="B125" s="142">
        <v>3.5102000000000002</v>
      </c>
      <c r="C125" s="77" t="s">
        <v>210</v>
      </c>
      <c r="E125" s="182">
        <v>1.8749999999999999E-2</v>
      </c>
      <c r="F125" s="184">
        <v>4.4550000000000006E-2</v>
      </c>
      <c r="G125" s="184">
        <v>0.37444002241050678</v>
      </c>
      <c r="H125" s="100">
        <f t="shared" si="5"/>
        <v>0.4377400224105068</v>
      </c>
      <c r="I125" s="100">
        <f t="shared" si="6"/>
        <v>1.8749999999999999E-2</v>
      </c>
      <c r="J125" s="100">
        <f t="shared" si="7"/>
        <v>0.41899002241050676</v>
      </c>
      <c r="K125" s="100">
        <f t="shared" si="8"/>
        <v>4.4550000000000006E-2</v>
      </c>
      <c r="L125" s="100">
        <f t="shared" si="9"/>
        <v>0.37444002241050678</v>
      </c>
    </row>
    <row r="126" spans="1:12" hidden="1" x14ac:dyDescent="0.25">
      <c r="A126" t="s">
        <v>161</v>
      </c>
      <c r="B126" s="142"/>
      <c r="C126" s="77" t="s">
        <v>210</v>
      </c>
      <c r="E126" s="182">
        <v>0</v>
      </c>
      <c r="F126" s="184">
        <v>0</v>
      </c>
      <c r="G126" s="184">
        <v>0</v>
      </c>
      <c r="H126" s="100">
        <f t="shared" si="5"/>
        <v>0</v>
      </c>
      <c r="I126" s="100">
        <f t="shared" si="6"/>
        <v>0</v>
      </c>
      <c r="J126" s="100">
        <f t="shared" si="7"/>
        <v>0</v>
      </c>
      <c r="K126" s="100">
        <f t="shared" si="8"/>
        <v>0</v>
      </c>
      <c r="L126" s="100">
        <f t="shared" si="9"/>
        <v>0</v>
      </c>
    </row>
    <row r="127" spans="1:12" hidden="1" x14ac:dyDescent="0.25">
      <c r="A127" t="s">
        <v>162</v>
      </c>
      <c r="B127" s="142">
        <v>7</v>
      </c>
      <c r="C127" s="77" t="s">
        <v>210</v>
      </c>
      <c r="E127" s="182">
        <v>0</v>
      </c>
      <c r="F127" s="184">
        <v>0</v>
      </c>
      <c r="G127" s="184">
        <v>0</v>
      </c>
      <c r="H127" s="100">
        <f t="shared" si="5"/>
        <v>0</v>
      </c>
      <c r="I127" s="100">
        <f t="shared" si="6"/>
        <v>0</v>
      </c>
      <c r="J127" s="100">
        <f t="shared" si="7"/>
        <v>0</v>
      </c>
      <c r="K127" s="100">
        <f t="shared" si="8"/>
        <v>0</v>
      </c>
      <c r="L127" s="100">
        <f t="shared" si="9"/>
        <v>0</v>
      </c>
    </row>
    <row r="128" spans="1:12" hidden="1" x14ac:dyDescent="0.25">
      <c r="A128" t="s">
        <v>163</v>
      </c>
      <c r="B128" s="142">
        <v>7</v>
      </c>
      <c r="C128" s="77" t="s">
        <v>210</v>
      </c>
      <c r="E128" s="182">
        <v>0</v>
      </c>
      <c r="F128" s="184">
        <v>0</v>
      </c>
      <c r="G128" s="184">
        <v>0</v>
      </c>
      <c r="H128" s="100">
        <f t="shared" si="5"/>
        <v>0</v>
      </c>
      <c r="I128" s="100">
        <f t="shared" si="6"/>
        <v>0</v>
      </c>
      <c r="J128" s="100">
        <f t="shared" si="7"/>
        <v>0</v>
      </c>
      <c r="K128" s="100">
        <f t="shared" si="8"/>
        <v>0</v>
      </c>
      <c r="L128" s="100">
        <f t="shared" si="9"/>
        <v>0</v>
      </c>
    </row>
    <row r="129" spans="1:12" hidden="1" x14ac:dyDescent="0.25">
      <c r="A129" t="s">
        <v>164</v>
      </c>
      <c r="B129" s="142">
        <v>1.2</v>
      </c>
      <c r="C129" s="77" t="s">
        <v>210</v>
      </c>
      <c r="E129" s="182">
        <v>0</v>
      </c>
      <c r="F129" s="184">
        <v>0</v>
      </c>
      <c r="G129" s="184">
        <v>0</v>
      </c>
      <c r="H129" s="100">
        <f t="shared" si="5"/>
        <v>0</v>
      </c>
      <c r="I129" s="100">
        <f t="shared" si="6"/>
        <v>0</v>
      </c>
      <c r="J129" s="100">
        <f t="shared" si="7"/>
        <v>0</v>
      </c>
      <c r="K129" s="100">
        <f t="shared" si="8"/>
        <v>0</v>
      </c>
      <c r="L129" s="100">
        <f t="shared" si="9"/>
        <v>0</v>
      </c>
    </row>
    <row r="130" spans="1:12" hidden="1" x14ac:dyDescent="0.25">
      <c r="A130" t="s">
        <v>165</v>
      </c>
      <c r="B130" s="142">
        <v>0</v>
      </c>
      <c r="C130" s="77" t="s">
        <v>210</v>
      </c>
      <c r="E130" s="182">
        <v>0</v>
      </c>
      <c r="F130" s="184">
        <v>0</v>
      </c>
      <c r="G130" s="184">
        <v>0</v>
      </c>
      <c r="H130" s="100">
        <f t="shared" si="5"/>
        <v>0</v>
      </c>
      <c r="I130" s="100">
        <f t="shared" si="6"/>
        <v>0</v>
      </c>
      <c r="J130" s="100">
        <f t="shared" si="7"/>
        <v>0</v>
      </c>
      <c r="K130" s="100">
        <f t="shared" si="8"/>
        <v>0</v>
      </c>
      <c r="L130" s="100">
        <f t="shared" si="9"/>
        <v>0</v>
      </c>
    </row>
    <row r="131" spans="1:12" hidden="1" x14ac:dyDescent="0.25">
      <c r="A131" t="s">
        <v>166</v>
      </c>
      <c r="B131" s="142">
        <v>0</v>
      </c>
      <c r="C131" s="77" t="s">
        <v>210</v>
      </c>
      <c r="E131" s="182">
        <v>0</v>
      </c>
      <c r="F131" s="184">
        <v>0</v>
      </c>
      <c r="G131" s="184">
        <v>0</v>
      </c>
      <c r="H131" s="100">
        <f t="shared" si="5"/>
        <v>0</v>
      </c>
      <c r="I131" s="100">
        <f t="shared" si="6"/>
        <v>0</v>
      </c>
      <c r="J131" s="100">
        <f t="shared" si="7"/>
        <v>0</v>
      </c>
      <c r="K131" s="100">
        <f t="shared" si="8"/>
        <v>0</v>
      </c>
      <c r="L131" s="100">
        <f t="shared" si="9"/>
        <v>0</v>
      </c>
    </row>
    <row r="132" spans="1:12" hidden="1" x14ac:dyDescent="0.25">
      <c r="A132" t="s">
        <v>167</v>
      </c>
      <c r="B132" s="142">
        <v>0.7</v>
      </c>
      <c r="C132" s="77" t="s">
        <v>210</v>
      </c>
      <c r="E132" s="182">
        <v>0</v>
      </c>
      <c r="F132" s="184">
        <v>0</v>
      </c>
      <c r="G132" s="184">
        <v>0</v>
      </c>
      <c r="H132" s="100">
        <f t="shared" si="5"/>
        <v>0</v>
      </c>
      <c r="I132" s="100">
        <f t="shared" si="6"/>
        <v>0</v>
      </c>
      <c r="J132" s="100">
        <f t="shared" si="7"/>
        <v>0</v>
      </c>
      <c r="K132" s="100">
        <f t="shared" si="8"/>
        <v>0</v>
      </c>
      <c r="L132" s="100">
        <f t="shared" si="9"/>
        <v>0</v>
      </c>
    </row>
    <row r="133" spans="1:12" hidden="1" x14ac:dyDescent="0.25">
      <c r="A133" t="s">
        <v>168</v>
      </c>
      <c r="B133" s="142">
        <v>0.6</v>
      </c>
      <c r="C133" s="77" t="s">
        <v>210</v>
      </c>
      <c r="E133" s="182">
        <v>0</v>
      </c>
      <c r="F133" s="184">
        <v>0</v>
      </c>
      <c r="G133" s="184">
        <v>0</v>
      </c>
      <c r="H133" s="100">
        <f t="shared" si="5"/>
        <v>0</v>
      </c>
      <c r="I133" s="100">
        <f t="shared" si="6"/>
        <v>0</v>
      </c>
      <c r="J133" s="100">
        <f t="shared" si="7"/>
        <v>0</v>
      </c>
      <c r="K133" s="100">
        <f t="shared" si="8"/>
        <v>0</v>
      </c>
      <c r="L133" s="100">
        <f t="shared" si="9"/>
        <v>0</v>
      </c>
    </row>
    <row r="134" spans="1:12" hidden="1" x14ac:dyDescent="0.25">
      <c r="A134" t="s">
        <v>169</v>
      </c>
      <c r="B134" s="142">
        <v>2.2000000000000002</v>
      </c>
      <c r="C134" s="77" t="s">
        <v>210</v>
      </c>
      <c r="E134" s="182">
        <v>0</v>
      </c>
      <c r="F134" s="184">
        <v>0</v>
      </c>
      <c r="G134" s="184">
        <v>0</v>
      </c>
      <c r="H134" s="100">
        <f t="shared" ref="H134:H185" si="10">SUM(E134:G134)</f>
        <v>0</v>
      </c>
      <c r="I134" s="100">
        <f t="shared" ref="I134:I186" si="11">E134</f>
        <v>0</v>
      </c>
      <c r="J134" s="100">
        <f t="shared" ref="J134:J186" si="12">F134+G134</f>
        <v>0</v>
      </c>
      <c r="K134" s="100">
        <f t="shared" ref="K134:K186" si="13">F134</f>
        <v>0</v>
      </c>
      <c r="L134" s="100">
        <f t="shared" ref="L134:L186" si="14">G134</f>
        <v>0</v>
      </c>
    </row>
    <row r="135" spans="1:12" x14ac:dyDescent="0.25">
      <c r="A135" t="s">
        <v>332</v>
      </c>
      <c r="B135" s="142">
        <v>37</v>
      </c>
      <c r="C135" s="77" t="s">
        <v>210</v>
      </c>
      <c r="E135" s="182">
        <v>0</v>
      </c>
      <c r="F135" s="184">
        <v>0</v>
      </c>
      <c r="G135" s="185">
        <v>2.1785655119556373E-2</v>
      </c>
      <c r="H135" s="100">
        <f t="shared" si="10"/>
        <v>2.1785655119556373E-2</v>
      </c>
      <c r="I135" s="100">
        <f t="shared" si="11"/>
        <v>0</v>
      </c>
      <c r="J135" s="100">
        <f t="shared" si="12"/>
        <v>2.1785655119556373E-2</v>
      </c>
      <c r="K135" s="100">
        <f t="shared" si="13"/>
        <v>0</v>
      </c>
      <c r="L135" s="100">
        <f t="shared" si="14"/>
        <v>2.1785655119556373E-2</v>
      </c>
    </row>
    <row r="136" spans="1:12" hidden="1" x14ac:dyDescent="0.25">
      <c r="A136" t="s">
        <v>170</v>
      </c>
      <c r="B136" s="142">
        <v>0.45</v>
      </c>
      <c r="C136" s="77" t="s">
        <v>210</v>
      </c>
      <c r="E136" s="182">
        <v>0</v>
      </c>
      <c r="F136" s="184">
        <v>0</v>
      </c>
      <c r="G136" s="184">
        <v>0</v>
      </c>
      <c r="H136" s="100">
        <f t="shared" si="10"/>
        <v>0</v>
      </c>
      <c r="I136" s="100">
        <f t="shared" si="11"/>
        <v>0</v>
      </c>
      <c r="J136" s="100">
        <f t="shared" si="12"/>
        <v>0</v>
      </c>
      <c r="K136" s="100">
        <f t="shared" si="13"/>
        <v>0</v>
      </c>
      <c r="L136" s="100">
        <f t="shared" si="14"/>
        <v>0</v>
      </c>
    </row>
    <row r="137" spans="1:12" hidden="1" x14ac:dyDescent="0.25">
      <c r="A137" t="s">
        <v>171</v>
      </c>
      <c r="B137" s="142">
        <v>0.36</v>
      </c>
      <c r="C137" s="77" t="s">
        <v>210</v>
      </c>
      <c r="E137" s="182">
        <v>0</v>
      </c>
      <c r="F137" s="184">
        <v>0</v>
      </c>
      <c r="G137" s="184">
        <v>0</v>
      </c>
      <c r="H137" s="100">
        <f t="shared" si="10"/>
        <v>0</v>
      </c>
      <c r="I137" s="100">
        <f t="shared" si="11"/>
        <v>0</v>
      </c>
      <c r="J137" s="100">
        <f t="shared" si="12"/>
        <v>0</v>
      </c>
      <c r="K137" s="100">
        <f t="shared" si="13"/>
        <v>0</v>
      </c>
      <c r="L137" s="100">
        <f t="shared" si="14"/>
        <v>0</v>
      </c>
    </row>
    <row r="138" spans="1:12" hidden="1" x14ac:dyDescent="0.25">
      <c r="A138" t="s">
        <v>172</v>
      </c>
      <c r="B138" s="142">
        <v>0.22</v>
      </c>
      <c r="C138" s="77" t="s">
        <v>210</v>
      </c>
      <c r="E138" s="182">
        <v>0</v>
      </c>
      <c r="F138" s="184">
        <v>0</v>
      </c>
      <c r="G138" s="184">
        <v>0</v>
      </c>
      <c r="H138" s="100">
        <f t="shared" si="10"/>
        <v>0</v>
      </c>
      <c r="I138" s="100">
        <f t="shared" si="11"/>
        <v>0</v>
      </c>
      <c r="J138" s="100">
        <f t="shared" si="12"/>
        <v>0</v>
      </c>
      <c r="K138" s="100">
        <f t="shared" si="13"/>
        <v>0</v>
      </c>
      <c r="L138" s="100">
        <f t="shared" si="14"/>
        <v>0</v>
      </c>
    </row>
    <row r="139" spans="1:12" hidden="1" x14ac:dyDescent="0.25">
      <c r="A139" t="s">
        <v>173</v>
      </c>
      <c r="B139" s="142">
        <v>0.2</v>
      </c>
      <c r="C139" s="77" t="s">
        <v>210</v>
      </c>
      <c r="E139" s="182">
        <v>0</v>
      </c>
      <c r="F139" s="184">
        <v>0</v>
      </c>
      <c r="G139" s="184">
        <v>0</v>
      </c>
      <c r="H139" s="100">
        <f t="shared" si="10"/>
        <v>0</v>
      </c>
      <c r="I139" s="100">
        <f t="shared" si="11"/>
        <v>0</v>
      </c>
      <c r="J139" s="100">
        <f t="shared" si="12"/>
        <v>0</v>
      </c>
      <c r="K139" s="100">
        <f t="shared" si="13"/>
        <v>0</v>
      </c>
      <c r="L139" s="100">
        <f t="shared" si="14"/>
        <v>0</v>
      </c>
    </row>
    <row r="140" spans="1:12" hidden="1" x14ac:dyDescent="0.25">
      <c r="A140" t="s">
        <v>174</v>
      </c>
      <c r="B140" s="142">
        <v>0.22</v>
      </c>
      <c r="C140" s="77" t="s">
        <v>210</v>
      </c>
      <c r="E140" s="182">
        <v>0</v>
      </c>
      <c r="F140" s="184">
        <v>0</v>
      </c>
      <c r="G140" s="184">
        <v>0</v>
      </c>
      <c r="H140" s="100">
        <f t="shared" si="10"/>
        <v>0</v>
      </c>
      <c r="I140" s="100">
        <f t="shared" si="11"/>
        <v>0</v>
      </c>
      <c r="J140" s="100">
        <f t="shared" si="12"/>
        <v>0</v>
      </c>
      <c r="K140" s="100">
        <f t="shared" si="13"/>
        <v>0</v>
      </c>
      <c r="L140" s="100">
        <f t="shared" si="14"/>
        <v>0</v>
      </c>
    </row>
    <row r="141" spans="1:12" x14ac:dyDescent="0.25">
      <c r="A141" t="s">
        <v>175</v>
      </c>
      <c r="B141" s="142">
        <v>0.67700000000000005</v>
      </c>
      <c r="C141" s="77" t="s">
        <v>210</v>
      </c>
      <c r="E141" s="186">
        <v>0.3125</v>
      </c>
      <c r="F141" s="184">
        <v>0.10125000000000001</v>
      </c>
      <c r="G141" s="184">
        <v>0.62647632986137569</v>
      </c>
      <c r="H141" s="100">
        <f t="shared" si="10"/>
        <v>1.0402263298613756</v>
      </c>
      <c r="I141" s="100">
        <f t="shared" si="11"/>
        <v>0.3125</v>
      </c>
      <c r="J141" s="100">
        <f t="shared" si="12"/>
        <v>0.72772632986137564</v>
      </c>
      <c r="K141" s="100">
        <f t="shared" si="13"/>
        <v>0.10125000000000001</v>
      </c>
      <c r="L141" s="100">
        <f t="shared" si="14"/>
        <v>0.62647632986137569</v>
      </c>
    </row>
    <row r="142" spans="1:12" x14ac:dyDescent="0.25">
      <c r="A142" t="s">
        <v>176</v>
      </c>
      <c r="B142" s="142">
        <v>0.41</v>
      </c>
      <c r="C142" s="77" t="s">
        <v>210</v>
      </c>
      <c r="E142" s="182">
        <v>0.1875</v>
      </c>
      <c r="F142" s="184">
        <v>6.0749999999999998E-2</v>
      </c>
      <c r="G142" s="184">
        <v>0.62647632986137569</v>
      </c>
      <c r="H142" s="100">
        <f t="shared" si="10"/>
        <v>0.87472632986137566</v>
      </c>
      <c r="I142" s="100">
        <f t="shared" si="11"/>
        <v>0.1875</v>
      </c>
      <c r="J142" s="100">
        <f t="shared" si="12"/>
        <v>0.68722632986137566</v>
      </c>
      <c r="K142" s="100">
        <f t="shared" si="13"/>
        <v>6.0749999999999998E-2</v>
      </c>
      <c r="L142" s="100">
        <f t="shared" si="14"/>
        <v>0.62647632986137569</v>
      </c>
    </row>
    <row r="143" spans="1:12" x14ac:dyDescent="0.25">
      <c r="A143" t="s">
        <v>333</v>
      </c>
      <c r="B143" s="142">
        <v>1.7</v>
      </c>
      <c r="C143" s="77" t="s">
        <v>210</v>
      </c>
      <c r="E143" s="182">
        <v>0.3125</v>
      </c>
      <c r="F143" s="184">
        <v>0</v>
      </c>
      <c r="G143" s="184">
        <v>0</v>
      </c>
      <c r="H143" s="100">
        <f t="shared" si="10"/>
        <v>0.3125</v>
      </c>
      <c r="I143" s="100">
        <f t="shared" si="11"/>
        <v>0.3125</v>
      </c>
      <c r="J143" s="100">
        <f t="shared" si="12"/>
        <v>0</v>
      </c>
      <c r="K143" s="100">
        <f t="shared" si="13"/>
        <v>0</v>
      </c>
      <c r="L143" s="100">
        <f t="shared" si="14"/>
        <v>0</v>
      </c>
    </row>
    <row r="144" spans="1:12" hidden="1" x14ac:dyDescent="0.25">
      <c r="A144" t="s">
        <v>177</v>
      </c>
      <c r="B144" s="142">
        <v>0.9</v>
      </c>
      <c r="C144" s="77" t="s">
        <v>210</v>
      </c>
      <c r="E144" s="182">
        <v>0</v>
      </c>
      <c r="F144" s="184">
        <v>0</v>
      </c>
      <c r="G144" s="184">
        <v>0</v>
      </c>
      <c r="H144" s="100">
        <f t="shared" si="10"/>
        <v>0</v>
      </c>
      <c r="I144" s="100">
        <f t="shared" si="11"/>
        <v>0</v>
      </c>
      <c r="J144" s="100">
        <f t="shared" si="12"/>
        <v>0</v>
      </c>
      <c r="K144" s="100">
        <f t="shared" si="13"/>
        <v>0</v>
      </c>
      <c r="L144" s="100">
        <f t="shared" si="14"/>
        <v>0</v>
      </c>
    </row>
    <row r="145" spans="1:12" hidden="1" x14ac:dyDescent="0.25">
      <c r="A145" t="s">
        <v>178</v>
      </c>
      <c r="B145" s="142">
        <v>0.25</v>
      </c>
      <c r="C145" s="77" t="s">
        <v>210</v>
      </c>
      <c r="E145" s="182">
        <v>0</v>
      </c>
      <c r="F145" s="184">
        <v>0</v>
      </c>
      <c r="G145" s="184">
        <v>0</v>
      </c>
      <c r="H145" s="100">
        <f t="shared" si="10"/>
        <v>0</v>
      </c>
      <c r="I145" s="100">
        <f t="shared" si="11"/>
        <v>0</v>
      </c>
      <c r="J145" s="100">
        <f t="shared" si="12"/>
        <v>0</v>
      </c>
      <c r="K145" s="100">
        <f t="shared" si="13"/>
        <v>0</v>
      </c>
      <c r="L145" s="100">
        <f t="shared" si="14"/>
        <v>0</v>
      </c>
    </row>
    <row r="146" spans="1:12" hidden="1" x14ac:dyDescent="0.25">
      <c r="A146" t="s">
        <v>179</v>
      </c>
      <c r="B146" s="142">
        <v>0.3</v>
      </c>
      <c r="C146" s="77" t="s">
        <v>210</v>
      </c>
      <c r="E146" s="182">
        <v>0</v>
      </c>
      <c r="F146" s="184">
        <v>0</v>
      </c>
      <c r="G146" s="184">
        <v>0</v>
      </c>
      <c r="H146" s="100">
        <f t="shared" si="10"/>
        <v>0</v>
      </c>
      <c r="I146" s="100">
        <f t="shared" si="11"/>
        <v>0</v>
      </c>
      <c r="J146" s="100">
        <f t="shared" si="12"/>
        <v>0</v>
      </c>
      <c r="K146" s="100">
        <f t="shared" si="13"/>
        <v>0</v>
      </c>
      <c r="L146" s="100">
        <f t="shared" si="14"/>
        <v>0</v>
      </c>
    </row>
    <row r="147" spans="1:12" hidden="1" x14ac:dyDescent="0.25">
      <c r="A147" t="s">
        <v>180</v>
      </c>
      <c r="B147" s="142">
        <v>0.6</v>
      </c>
      <c r="C147" s="77" t="s">
        <v>210</v>
      </c>
      <c r="E147" s="182">
        <v>0</v>
      </c>
      <c r="F147" s="184">
        <v>0</v>
      </c>
      <c r="G147" s="184">
        <v>0</v>
      </c>
      <c r="H147" s="100">
        <f t="shared" si="10"/>
        <v>0</v>
      </c>
      <c r="I147" s="100">
        <f t="shared" si="11"/>
        <v>0</v>
      </c>
      <c r="J147" s="100">
        <f t="shared" si="12"/>
        <v>0</v>
      </c>
      <c r="K147" s="100">
        <f t="shared" si="13"/>
        <v>0</v>
      </c>
      <c r="L147" s="100">
        <f t="shared" si="14"/>
        <v>0</v>
      </c>
    </row>
    <row r="148" spans="1:12" hidden="1" x14ac:dyDescent="0.25">
      <c r="A148" t="s">
        <v>181</v>
      </c>
      <c r="B148" s="142">
        <v>0</v>
      </c>
      <c r="C148" s="77" t="s">
        <v>210</v>
      </c>
      <c r="E148" s="182">
        <v>0</v>
      </c>
      <c r="F148" s="184">
        <v>0</v>
      </c>
      <c r="G148" s="184">
        <v>0</v>
      </c>
      <c r="H148" s="100">
        <f t="shared" si="10"/>
        <v>0</v>
      </c>
      <c r="I148" s="100">
        <f t="shared" si="11"/>
        <v>0</v>
      </c>
      <c r="J148" s="100">
        <f t="shared" si="12"/>
        <v>0</v>
      </c>
      <c r="K148" s="100">
        <f t="shared" si="13"/>
        <v>0</v>
      </c>
      <c r="L148" s="100">
        <f t="shared" si="14"/>
        <v>0</v>
      </c>
    </row>
    <row r="149" spans="1:12" hidden="1" x14ac:dyDescent="0.25">
      <c r="A149" t="s">
        <v>182</v>
      </c>
      <c r="B149" s="142">
        <v>0</v>
      </c>
      <c r="C149" s="77" t="s">
        <v>210</v>
      </c>
      <c r="E149" s="182">
        <v>0</v>
      </c>
      <c r="F149" s="184">
        <v>0</v>
      </c>
      <c r="G149" s="184">
        <v>0</v>
      </c>
      <c r="H149" s="100">
        <f t="shared" si="10"/>
        <v>0</v>
      </c>
      <c r="I149" s="100">
        <f t="shared" si="11"/>
        <v>0</v>
      </c>
      <c r="J149" s="100">
        <f t="shared" si="12"/>
        <v>0</v>
      </c>
      <c r="K149" s="100">
        <f t="shared" si="13"/>
        <v>0</v>
      </c>
      <c r="L149" s="100">
        <f t="shared" si="14"/>
        <v>0</v>
      </c>
    </row>
    <row r="150" spans="1:12" hidden="1" x14ac:dyDescent="0.25">
      <c r="A150" t="s">
        <v>183</v>
      </c>
      <c r="B150" s="142">
        <v>0</v>
      </c>
      <c r="C150" s="77" t="s">
        <v>210</v>
      </c>
      <c r="E150" s="182">
        <v>0</v>
      </c>
      <c r="F150" s="184">
        <v>0</v>
      </c>
      <c r="G150" s="184">
        <v>0</v>
      </c>
      <c r="H150" s="100">
        <f t="shared" si="10"/>
        <v>0</v>
      </c>
      <c r="I150" s="100">
        <f t="shared" si="11"/>
        <v>0</v>
      </c>
      <c r="J150" s="100">
        <f t="shared" si="12"/>
        <v>0</v>
      </c>
      <c r="K150" s="100">
        <f t="shared" si="13"/>
        <v>0</v>
      </c>
      <c r="L150" s="100">
        <f t="shared" si="14"/>
        <v>0</v>
      </c>
    </row>
    <row r="151" spans="1:12" hidden="1" x14ac:dyDescent="0.25">
      <c r="A151" t="s">
        <v>184</v>
      </c>
      <c r="B151" s="142">
        <v>0</v>
      </c>
      <c r="C151" s="77" t="s">
        <v>210</v>
      </c>
      <c r="E151" s="182">
        <v>0</v>
      </c>
      <c r="F151" s="184">
        <v>0</v>
      </c>
      <c r="G151" s="184">
        <v>0</v>
      </c>
      <c r="H151" s="100">
        <f t="shared" si="10"/>
        <v>0</v>
      </c>
      <c r="I151" s="100">
        <f t="shared" si="11"/>
        <v>0</v>
      </c>
      <c r="J151" s="100">
        <f t="shared" si="12"/>
        <v>0</v>
      </c>
      <c r="K151" s="100">
        <f t="shared" si="13"/>
        <v>0</v>
      </c>
      <c r="L151" s="100">
        <f t="shared" si="14"/>
        <v>0</v>
      </c>
    </row>
    <row r="152" spans="1:12" hidden="1" x14ac:dyDescent="0.25">
      <c r="A152" t="s">
        <v>185</v>
      </c>
      <c r="B152" s="142">
        <v>0</v>
      </c>
      <c r="C152" s="77" t="s">
        <v>210</v>
      </c>
      <c r="E152" s="182">
        <v>0</v>
      </c>
      <c r="F152" s="184">
        <v>0</v>
      </c>
      <c r="G152" s="184">
        <v>0</v>
      </c>
      <c r="H152" s="100">
        <f t="shared" si="10"/>
        <v>0</v>
      </c>
      <c r="I152" s="100">
        <f t="shared" si="11"/>
        <v>0</v>
      </c>
      <c r="J152" s="100">
        <f t="shared" si="12"/>
        <v>0</v>
      </c>
      <c r="K152" s="100">
        <f t="shared" si="13"/>
        <v>0</v>
      </c>
      <c r="L152" s="100">
        <f t="shared" si="14"/>
        <v>0</v>
      </c>
    </row>
    <row r="153" spans="1:12" hidden="1" x14ac:dyDescent="0.25">
      <c r="A153" t="s">
        <v>186</v>
      </c>
      <c r="B153" s="142">
        <v>0</v>
      </c>
      <c r="C153" s="77" t="s">
        <v>210</v>
      </c>
      <c r="E153" s="182">
        <v>0</v>
      </c>
      <c r="F153" s="184">
        <v>0</v>
      </c>
      <c r="G153" s="184">
        <v>0</v>
      </c>
      <c r="H153" s="100">
        <f t="shared" si="10"/>
        <v>0</v>
      </c>
      <c r="I153" s="100">
        <f t="shared" si="11"/>
        <v>0</v>
      </c>
      <c r="J153" s="100">
        <f t="shared" si="12"/>
        <v>0</v>
      </c>
      <c r="K153" s="100">
        <f t="shared" si="13"/>
        <v>0</v>
      </c>
      <c r="L153" s="100">
        <f t="shared" si="14"/>
        <v>0</v>
      </c>
    </row>
    <row r="154" spans="1:12" hidden="1" x14ac:dyDescent="0.25">
      <c r="A154" t="s">
        <v>187</v>
      </c>
      <c r="B154" s="142">
        <v>0</v>
      </c>
      <c r="C154" s="77" t="s">
        <v>210</v>
      </c>
      <c r="E154" s="182">
        <v>0</v>
      </c>
      <c r="F154" s="184">
        <v>0</v>
      </c>
      <c r="G154" s="184">
        <v>0</v>
      </c>
      <c r="H154" s="100">
        <f t="shared" si="10"/>
        <v>0</v>
      </c>
      <c r="I154" s="100">
        <f t="shared" si="11"/>
        <v>0</v>
      </c>
      <c r="J154" s="100">
        <f t="shared" si="12"/>
        <v>0</v>
      </c>
      <c r="K154" s="100">
        <f t="shared" si="13"/>
        <v>0</v>
      </c>
      <c r="L154" s="100">
        <f t="shared" si="14"/>
        <v>0</v>
      </c>
    </row>
    <row r="155" spans="1:12" x14ac:dyDescent="0.25">
      <c r="A155" t="s">
        <v>188</v>
      </c>
      <c r="B155" s="142">
        <v>0.83320000000000005</v>
      </c>
      <c r="C155" s="77" t="s">
        <v>210</v>
      </c>
      <c r="E155" s="182">
        <v>0</v>
      </c>
      <c r="F155" s="184">
        <v>0</v>
      </c>
      <c r="G155" s="184">
        <v>7.1154959605232604E-2</v>
      </c>
      <c r="H155" s="100">
        <f t="shared" si="10"/>
        <v>7.1154959605232604E-2</v>
      </c>
      <c r="I155" s="100">
        <f t="shared" si="11"/>
        <v>0</v>
      </c>
      <c r="J155" s="100">
        <f t="shared" si="12"/>
        <v>7.1154959605232604E-2</v>
      </c>
      <c r="K155" s="100">
        <f t="shared" si="13"/>
        <v>0</v>
      </c>
      <c r="L155" s="100">
        <f t="shared" si="14"/>
        <v>7.1154959605232604E-2</v>
      </c>
    </row>
    <row r="156" spans="1:12" hidden="1" x14ac:dyDescent="0.25">
      <c r="A156" t="s">
        <v>189</v>
      </c>
      <c r="B156" s="142">
        <v>1.1000000000000001</v>
      </c>
      <c r="C156" s="77" t="s">
        <v>210</v>
      </c>
      <c r="E156" s="182">
        <v>0</v>
      </c>
      <c r="F156" s="184">
        <v>0</v>
      </c>
      <c r="G156" s="184">
        <v>0</v>
      </c>
      <c r="H156" s="100">
        <f t="shared" si="10"/>
        <v>0</v>
      </c>
      <c r="I156" s="100">
        <f t="shared" si="11"/>
        <v>0</v>
      </c>
      <c r="J156" s="100">
        <f t="shared" si="12"/>
        <v>0</v>
      </c>
      <c r="K156" s="100">
        <f t="shared" si="13"/>
        <v>0</v>
      </c>
      <c r="L156" s="100">
        <f t="shared" si="14"/>
        <v>0</v>
      </c>
    </row>
    <row r="157" spans="1:12" hidden="1" x14ac:dyDescent="0.25">
      <c r="A157" t="s">
        <v>190</v>
      </c>
      <c r="B157" s="142">
        <v>1.1000000000000001</v>
      </c>
      <c r="C157" s="77" t="s">
        <v>210</v>
      </c>
      <c r="E157" s="182">
        <v>0</v>
      </c>
      <c r="F157" s="184">
        <v>0</v>
      </c>
      <c r="G157" s="184">
        <v>0</v>
      </c>
      <c r="H157" s="100">
        <f t="shared" si="10"/>
        <v>0</v>
      </c>
      <c r="I157" s="100">
        <f t="shared" si="11"/>
        <v>0</v>
      </c>
      <c r="J157" s="100">
        <f t="shared" si="12"/>
        <v>0</v>
      </c>
      <c r="K157" s="100">
        <f t="shared" si="13"/>
        <v>0</v>
      </c>
      <c r="L157" s="100">
        <f t="shared" si="14"/>
        <v>0</v>
      </c>
    </row>
    <row r="158" spans="1:12" hidden="1" x14ac:dyDescent="0.25">
      <c r="A158" t="s">
        <v>191</v>
      </c>
      <c r="B158" s="142">
        <v>0.17499999999999999</v>
      </c>
      <c r="C158" s="77" t="s">
        <v>210</v>
      </c>
      <c r="E158" s="182">
        <v>0</v>
      </c>
      <c r="F158" s="184">
        <v>0</v>
      </c>
      <c r="G158" s="184">
        <v>0</v>
      </c>
      <c r="H158" s="100">
        <f t="shared" si="10"/>
        <v>0</v>
      </c>
      <c r="I158" s="100">
        <f t="shared" si="11"/>
        <v>0</v>
      </c>
      <c r="J158" s="100">
        <f t="shared" si="12"/>
        <v>0</v>
      </c>
      <c r="K158" s="100">
        <f t="shared" si="13"/>
        <v>0</v>
      </c>
      <c r="L158" s="100">
        <f t="shared" si="14"/>
        <v>0</v>
      </c>
    </row>
    <row r="159" spans="1:12" hidden="1" x14ac:dyDescent="0.25">
      <c r="A159" t="s">
        <v>192</v>
      </c>
      <c r="B159" s="142">
        <v>0.2</v>
      </c>
      <c r="C159" s="77" t="s">
        <v>210</v>
      </c>
      <c r="E159" s="182">
        <v>0</v>
      </c>
      <c r="F159" s="184">
        <v>0</v>
      </c>
      <c r="G159" s="184">
        <v>0</v>
      </c>
      <c r="H159" s="100">
        <f t="shared" si="10"/>
        <v>0</v>
      </c>
      <c r="I159" s="100">
        <f t="shared" si="11"/>
        <v>0</v>
      </c>
      <c r="J159" s="100">
        <f t="shared" si="12"/>
        <v>0</v>
      </c>
      <c r="K159" s="100">
        <f t="shared" si="13"/>
        <v>0</v>
      </c>
      <c r="L159" s="100">
        <f t="shared" si="14"/>
        <v>0</v>
      </c>
    </row>
    <row r="160" spans="1:12" hidden="1" x14ac:dyDescent="0.25">
      <c r="A160" t="s">
        <v>193</v>
      </c>
      <c r="B160" s="142">
        <v>1</v>
      </c>
      <c r="C160" s="77" t="s">
        <v>210</v>
      </c>
      <c r="E160" s="182">
        <v>0</v>
      </c>
      <c r="F160" s="184">
        <v>0</v>
      </c>
      <c r="G160" s="184">
        <v>0</v>
      </c>
      <c r="H160" s="100">
        <f t="shared" si="10"/>
        <v>0</v>
      </c>
      <c r="I160" s="100">
        <f t="shared" si="11"/>
        <v>0</v>
      </c>
      <c r="J160" s="100">
        <f t="shared" si="12"/>
        <v>0</v>
      </c>
      <c r="K160" s="100">
        <f t="shared" si="13"/>
        <v>0</v>
      </c>
      <c r="L160" s="100">
        <f t="shared" si="14"/>
        <v>0</v>
      </c>
    </row>
    <row r="161" spans="1:12" hidden="1" x14ac:dyDescent="0.25">
      <c r="A161" t="s">
        <v>194</v>
      </c>
      <c r="B161" s="142">
        <v>0.4</v>
      </c>
      <c r="C161" s="77" t="s">
        <v>210</v>
      </c>
      <c r="E161" s="182">
        <v>0</v>
      </c>
      <c r="F161" s="184">
        <v>0</v>
      </c>
      <c r="G161" s="184">
        <v>0</v>
      </c>
      <c r="H161" s="100">
        <f t="shared" si="10"/>
        <v>0</v>
      </c>
      <c r="I161" s="100">
        <f t="shared" si="11"/>
        <v>0</v>
      </c>
      <c r="J161" s="100">
        <f t="shared" si="12"/>
        <v>0</v>
      </c>
      <c r="K161" s="100">
        <f t="shared" si="13"/>
        <v>0</v>
      </c>
      <c r="L161" s="100">
        <f t="shared" si="14"/>
        <v>0</v>
      </c>
    </row>
    <row r="162" spans="1:12" hidden="1" x14ac:dyDescent="0.25">
      <c r="A162" t="s">
        <v>195</v>
      </c>
      <c r="B162" s="142">
        <v>0.4</v>
      </c>
      <c r="C162" s="77" t="s">
        <v>210</v>
      </c>
      <c r="E162" s="182">
        <v>0</v>
      </c>
      <c r="F162" s="184">
        <v>0</v>
      </c>
      <c r="G162" s="184">
        <v>0</v>
      </c>
      <c r="H162" s="100">
        <f t="shared" si="10"/>
        <v>0</v>
      </c>
      <c r="I162" s="100">
        <f t="shared" si="11"/>
        <v>0</v>
      </c>
      <c r="J162" s="100">
        <f t="shared" si="12"/>
        <v>0</v>
      </c>
      <c r="K162" s="100">
        <f t="shared" si="13"/>
        <v>0</v>
      </c>
      <c r="L162" s="100">
        <f t="shared" si="14"/>
        <v>0</v>
      </c>
    </row>
    <row r="163" spans="1:12" hidden="1" x14ac:dyDescent="0.25">
      <c r="A163" t="s">
        <v>196</v>
      </c>
      <c r="B163" s="142">
        <v>0.5</v>
      </c>
      <c r="C163" s="77" t="s">
        <v>210</v>
      </c>
      <c r="E163" s="182">
        <v>0</v>
      </c>
      <c r="F163" s="184">
        <v>0</v>
      </c>
      <c r="G163" s="184">
        <v>0</v>
      </c>
      <c r="H163" s="100">
        <f t="shared" si="10"/>
        <v>0</v>
      </c>
      <c r="I163" s="100">
        <f t="shared" si="11"/>
        <v>0</v>
      </c>
      <c r="J163" s="100">
        <f t="shared" si="12"/>
        <v>0</v>
      </c>
      <c r="K163" s="100">
        <f t="shared" si="13"/>
        <v>0</v>
      </c>
      <c r="L163" s="100">
        <f t="shared" si="14"/>
        <v>0</v>
      </c>
    </row>
    <row r="164" spans="1:12" hidden="1" x14ac:dyDescent="0.25">
      <c r="A164" t="s">
        <v>197</v>
      </c>
      <c r="B164" s="142">
        <v>0.6</v>
      </c>
      <c r="C164" s="77" t="s">
        <v>210</v>
      </c>
      <c r="E164" s="182">
        <v>0</v>
      </c>
      <c r="F164" s="184">
        <v>0</v>
      </c>
      <c r="G164" s="184">
        <v>0</v>
      </c>
      <c r="H164" s="100">
        <f t="shared" si="10"/>
        <v>0</v>
      </c>
      <c r="I164" s="100">
        <f t="shared" si="11"/>
        <v>0</v>
      </c>
      <c r="J164" s="100">
        <f t="shared" si="12"/>
        <v>0</v>
      </c>
      <c r="K164" s="100">
        <f t="shared" si="13"/>
        <v>0</v>
      </c>
      <c r="L164" s="100">
        <f t="shared" si="14"/>
        <v>0</v>
      </c>
    </row>
    <row r="165" spans="1:12" hidden="1" x14ac:dyDescent="0.25">
      <c r="A165" t="s">
        <v>198</v>
      </c>
      <c r="B165" s="142">
        <v>0.5</v>
      </c>
      <c r="C165" s="77" t="s">
        <v>210</v>
      </c>
      <c r="E165" s="182">
        <v>0</v>
      </c>
      <c r="F165" s="184">
        <v>0</v>
      </c>
      <c r="G165" s="184">
        <v>0</v>
      </c>
      <c r="H165" s="100">
        <f t="shared" si="10"/>
        <v>0</v>
      </c>
      <c r="I165" s="100">
        <f t="shared" si="11"/>
        <v>0</v>
      </c>
      <c r="J165" s="100">
        <f t="shared" si="12"/>
        <v>0</v>
      </c>
      <c r="K165" s="100">
        <f t="shared" si="13"/>
        <v>0</v>
      </c>
      <c r="L165" s="100">
        <f t="shared" si="14"/>
        <v>0</v>
      </c>
    </row>
    <row r="166" spans="1:12" hidden="1" x14ac:dyDescent="0.25">
      <c r="A166" t="s">
        <v>199</v>
      </c>
      <c r="B166" s="142">
        <v>9.4375</v>
      </c>
      <c r="C166" s="77" t="s">
        <v>210</v>
      </c>
      <c r="E166" s="182">
        <v>0</v>
      </c>
      <c r="F166" s="184">
        <v>0</v>
      </c>
      <c r="G166" s="184">
        <v>0</v>
      </c>
      <c r="H166" s="100">
        <f t="shared" si="10"/>
        <v>0</v>
      </c>
      <c r="I166" s="100">
        <f t="shared" si="11"/>
        <v>0</v>
      </c>
      <c r="J166" s="100">
        <f t="shared" si="12"/>
        <v>0</v>
      </c>
      <c r="K166" s="100">
        <f t="shared" si="13"/>
        <v>0</v>
      </c>
      <c r="L166" s="100">
        <f t="shared" si="14"/>
        <v>0</v>
      </c>
    </row>
    <row r="167" spans="1:12" ht="14.45" hidden="1" customHeight="1" x14ac:dyDescent="0.25">
      <c r="A167" t="s">
        <v>200</v>
      </c>
      <c r="B167" s="142"/>
      <c r="C167" s="77" t="s">
        <v>210</v>
      </c>
      <c r="E167" s="182">
        <v>0</v>
      </c>
      <c r="F167" s="183">
        <v>0</v>
      </c>
      <c r="G167" s="183">
        <v>0</v>
      </c>
      <c r="H167" s="100">
        <f t="shared" si="10"/>
        <v>0</v>
      </c>
      <c r="I167" s="100">
        <f t="shared" si="11"/>
        <v>0</v>
      </c>
      <c r="J167" s="100">
        <f t="shared" si="12"/>
        <v>0</v>
      </c>
      <c r="K167" s="100">
        <f t="shared" si="13"/>
        <v>0</v>
      </c>
      <c r="L167" s="100">
        <f t="shared" si="14"/>
        <v>0</v>
      </c>
    </row>
    <row r="168" spans="1:12" ht="14.45" hidden="1" customHeight="1" x14ac:dyDescent="0.25">
      <c r="A168" t="s">
        <v>201</v>
      </c>
      <c r="B168" s="142">
        <v>0.125</v>
      </c>
      <c r="C168" s="77" t="s">
        <v>210</v>
      </c>
      <c r="E168" s="182">
        <v>0</v>
      </c>
      <c r="F168" s="183">
        <v>0</v>
      </c>
      <c r="G168" s="183">
        <v>0</v>
      </c>
      <c r="H168" s="100">
        <f t="shared" si="10"/>
        <v>0</v>
      </c>
      <c r="I168" s="100">
        <f t="shared" si="11"/>
        <v>0</v>
      </c>
      <c r="J168" s="100">
        <f t="shared" si="12"/>
        <v>0</v>
      </c>
      <c r="K168" s="100">
        <f t="shared" si="13"/>
        <v>0</v>
      </c>
      <c r="L168" s="100">
        <f t="shared" si="14"/>
        <v>0</v>
      </c>
    </row>
    <row r="169" spans="1:12" x14ac:dyDescent="0.25">
      <c r="A169" t="s">
        <v>202</v>
      </c>
      <c r="B169" s="142">
        <v>192</v>
      </c>
      <c r="C169" s="156" t="s">
        <v>209</v>
      </c>
      <c r="E169" s="179">
        <v>0</v>
      </c>
      <c r="F169" s="180">
        <v>5.25</v>
      </c>
      <c r="G169" s="180">
        <v>0</v>
      </c>
      <c r="H169" s="100">
        <f t="shared" si="10"/>
        <v>5.25</v>
      </c>
      <c r="I169" s="100">
        <f t="shared" si="11"/>
        <v>0</v>
      </c>
      <c r="J169" s="100">
        <f t="shared" si="12"/>
        <v>5.25</v>
      </c>
      <c r="K169" s="100">
        <f t="shared" si="13"/>
        <v>5.25</v>
      </c>
      <c r="L169" s="100">
        <f>G169</f>
        <v>0</v>
      </c>
    </row>
    <row r="170" spans="1:12" ht="14.45" hidden="1" customHeight="1" x14ac:dyDescent="0.25">
      <c r="A170" t="s">
        <v>203</v>
      </c>
      <c r="B170" s="142">
        <v>0.125</v>
      </c>
      <c r="C170" s="77" t="s">
        <v>210</v>
      </c>
      <c r="E170" s="182">
        <v>0</v>
      </c>
      <c r="F170" s="183">
        <v>0</v>
      </c>
      <c r="G170" s="183">
        <v>0</v>
      </c>
      <c r="H170" s="100">
        <f t="shared" si="10"/>
        <v>0</v>
      </c>
      <c r="I170" s="100">
        <f t="shared" si="11"/>
        <v>0</v>
      </c>
      <c r="J170" s="100">
        <f t="shared" si="12"/>
        <v>0</v>
      </c>
      <c r="K170" s="100">
        <f t="shared" si="13"/>
        <v>0</v>
      </c>
      <c r="L170" s="100">
        <f t="shared" si="14"/>
        <v>0</v>
      </c>
    </row>
    <row r="171" spans="1:12" x14ac:dyDescent="0.25">
      <c r="A171" t="s">
        <v>204</v>
      </c>
      <c r="B171" s="142">
        <v>4.7286000000000001</v>
      </c>
      <c r="C171" s="77" t="s">
        <v>210</v>
      </c>
      <c r="E171" s="182">
        <v>0</v>
      </c>
      <c r="F171" s="184">
        <v>9.1874999999999998E-2</v>
      </c>
      <c r="G171" s="184">
        <v>0</v>
      </c>
      <c r="H171" s="100">
        <f t="shared" si="10"/>
        <v>9.1874999999999998E-2</v>
      </c>
      <c r="I171" s="100">
        <f t="shared" si="11"/>
        <v>0</v>
      </c>
      <c r="J171" s="100">
        <f t="shared" si="12"/>
        <v>9.1874999999999998E-2</v>
      </c>
      <c r="K171" s="100">
        <f t="shared" si="13"/>
        <v>9.1874999999999998E-2</v>
      </c>
      <c r="L171" s="100">
        <f t="shared" si="14"/>
        <v>0</v>
      </c>
    </row>
    <row r="172" spans="1:12" x14ac:dyDescent="0.25">
      <c r="A172" t="s">
        <v>205</v>
      </c>
      <c r="B172" s="142">
        <v>1.44</v>
      </c>
      <c r="C172" s="77" t="s">
        <v>210</v>
      </c>
      <c r="E172" s="182">
        <v>0</v>
      </c>
      <c r="F172" s="184">
        <v>0.21</v>
      </c>
      <c r="G172" s="184">
        <v>0</v>
      </c>
      <c r="H172" s="100">
        <f t="shared" si="10"/>
        <v>0.21</v>
      </c>
      <c r="I172" s="100">
        <f t="shared" si="11"/>
        <v>0</v>
      </c>
      <c r="J172" s="100">
        <f t="shared" si="12"/>
        <v>0.21</v>
      </c>
      <c r="K172" s="100">
        <f t="shared" si="13"/>
        <v>0.21</v>
      </c>
      <c r="L172" s="100">
        <f t="shared" si="14"/>
        <v>0</v>
      </c>
    </row>
    <row r="173" spans="1:12" hidden="1" x14ac:dyDescent="0.25">
      <c r="A173" t="s">
        <v>206</v>
      </c>
      <c r="B173" s="142">
        <v>0.15</v>
      </c>
      <c r="C173" s="77" t="s">
        <v>210</v>
      </c>
      <c r="E173" s="182">
        <v>0</v>
      </c>
      <c r="F173" s="184">
        <v>0</v>
      </c>
      <c r="G173" s="184">
        <v>0</v>
      </c>
      <c r="H173" s="100">
        <f t="shared" si="10"/>
        <v>0</v>
      </c>
      <c r="I173" s="100">
        <f t="shared" si="11"/>
        <v>0</v>
      </c>
      <c r="J173" s="100">
        <f t="shared" si="12"/>
        <v>0</v>
      </c>
      <c r="K173" s="100">
        <f t="shared" si="13"/>
        <v>0</v>
      </c>
      <c r="L173" s="100">
        <f t="shared" si="14"/>
        <v>0</v>
      </c>
    </row>
    <row r="174" spans="1:12" x14ac:dyDescent="0.25">
      <c r="A174" t="s">
        <v>207</v>
      </c>
      <c r="B174" s="142">
        <v>0.73619999999999997</v>
      </c>
      <c r="C174" s="77" t="s">
        <v>210</v>
      </c>
      <c r="E174" s="187">
        <v>0</v>
      </c>
      <c r="F174" s="188">
        <v>2.1</v>
      </c>
      <c r="G174" s="188">
        <v>0</v>
      </c>
      <c r="H174" s="100">
        <f t="shared" si="10"/>
        <v>2.1</v>
      </c>
      <c r="I174" s="100">
        <f t="shared" si="11"/>
        <v>0</v>
      </c>
      <c r="J174" s="100">
        <f t="shared" si="12"/>
        <v>2.1</v>
      </c>
      <c r="K174" s="100">
        <f t="shared" si="13"/>
        <v>2.1</v>
      </c>
      <c r="L174" s="100">
        <f t="shared" si="14"/>
        <v>0</v>
      </c>
    </row>
    <row r="175" spans="1:12" ht="14.45" hidden="1" customHeight="1" x14ac:dyDescent="0.25">
      <c r="A175" t="s">
        <v>200</v>
      </c>
      <c r="B175" s="149"/>
      <c r="E175" s="189">
        <v>0</v>
      </c>
      <c r="F175" s="189">
        <v>0</v>
      </c>
      <c r="G175" s="189">
        <v>0</v>
      </c>
      <c r="H175" s="100">
        <f t="shared" si="10"/>
        <v>0</v>
      </c>
      <c r="I175" s="100">
        <f t="shared" si="11"/>
        <v>0</v>
      </c>
      <c r="J175" s="100">
        <f t="shared" si="12"/>
        <v>0</v>
      </c>
      <c r="K175" s="100">
        <f t="shared" si="13"/>
        <v>0</v>
      </c>
      <c r="L175" s="100">
        <f t="shared" si="14"/>
        <v>0</v>
      </c>
    </row>
    <row r="176" spans="1:12" ht="14.45" hidden="1" customHeight="1" x14ac:dyDescent="0.25">
      <c r="A176" t="s">
        <v>200</v>
      </c>
      <c r="B176" s="149"/>
      <c r="E176" s="189">
        <v>0</v>
      </c>
      <c r="F176" s="189">
        <v>0</v>
      </c>
      <c r="G176" s="189">
        <v>0</v>
      </c>
      <c r="H176" s="100">
        <f t="shared" si="10"/>
        <v>0</v>
      </c>
      <c r="I176" s="100">
        <f t="shared" si="11"/>
        <v>0</v>
      </c>
      <c r="J176" s="100">
        <f t="shared" si="12"/>
        <v>0</v>
      </c>
      <c r="K176" s="100">
        <f t="shared" si="13"/>
        <v>0</v>
      </c>
      <c r="L176" s="100">
        <f t="shared" si="14"/>
        <v>0</v>
      </c>
    </row>
    <row r="177" spans="1:12" ht="14.45" hidden="1" customHeight="1" x14ac:dyDescent="0.25">
      <c r="A177" t="s">
        <v>200</v>
      </c>
      <c r="B177" s="149"/>
      <c r="E177" s="189">
        <v>0</v>
      </c>
      <c r="F177" s="189">
        <v>0</v>
      </c>
      <c r="G177" s="189">
        <v>0</v>
      </c>
      <c r="H177" s="100">
        <f t="shared" si="10"/>
        <v>0</v>
      </c>
      <c r="I177" s="100">
        <f t="shared" si="11"/>
        <v>0</v>
      </c>
      <c r="J177" s="100">
        <f t="shared" si="12"/>
        <v>0</v>
      </c>
      <c r="K177" s="100">
        <f t="shared" si="13"/>
        <v>0</v>
      </c>
      <c r="L177" s="100">
        <f t="shared" si="14"/>
        <v>0</v>
      </c>
    </row>
    <row r="178" spans="1:12" ht="14.45" hidden="1" customHeight="1" x14ac:dyDescent="0.25">
      <c r="A178" t="s">
        <v>200</v>
      </c>
      <c r="B178" s="149"/>
      <c r="E178" s="189">
        <v>0</v>
      </c>
      <c r="F178" s="189">
        <v>0</v>
      </c>
      <c r="G178" s="189">
        <v>0</v>
      </c>
      <c r="H178" s="100">
        <f t="shared" si="10"/>
        <v>0</v>
      </c>
      <c r="I178" s="100">
        <f t="shared" si="11"/>
        <v>0</v>
      </c>
      <c r="J178" s="100">
        <f t="shared" si="12"/>
        <v>0</v>
      </c>
      <c r="K178" s="100">
        <f t="shared" si="13"/>
        <v>0</v>
      </c>
      <c r="L178" s="100">
        <f t="shared" si="14"/>
        <v>0</v>
      </c>
    </row>
    <row r="179" spans="1:12" ht="14.45" hidden="1" customHeight="1" x14ac:dyDescent="0.25">
      <c r="A179" t="s">
        <v>200</v>
      </c>
      <c r="B179" s="149"/>
      <c r="E179" s="189">
        <v>0</v>
      </c>
      <c r="F179" s="189">
        <v>0</v>
      </c>
      <c r="G179" s="189">
        <v>0</v>
      </c>
      <c r="H179" s="100">
        <f t="shared" si="10"/>
        <v>0</v>
      </c>
      <c r="I179" s="100">
        <f t="shared" si="11"/>
        <v>0</v>
      </c>
      <c r="J179" s="100">
        <f t="shared" si="12"/>
        <v>0</v>
      </c>
      <c r="K179" s="100">
        <f t="shared" si="13"/>
        <v>0</v>
      </c>
      <c r="L179" s="100">
        <f t="shared" si="14"/>
        <v>0</v>
      </c>
    </row>
    <row r="180" spans="1:12" ht="14.45" hidden="1" customHeight="1" x14ac:dyDescent="0.25">
      <c r="A180" t="s">
        <v>200</v>
      </c>
      <c r="B180" s="149"/>
      <c r="E180" s="189">
        <v>0</v>
      </c>
      <c r="F180" s="189">
        <v>0</v>
      </c>
      <c r="G180" s="189">
        <v>0</v>
      </c>
      <c r="H180" s="100">
        <f t="shared" si="10"/>
        <v>0</v>
      </c>
      <c r="I180" s="100">
        <f t="shared" si="11"/>
        <v>0</v>
      </c>
      <c r="J180" s="100">
        <f t="shared" si="12"/>
        <v>0</v>
      </c>
      <c r="K180" s="100">
        <f t="shared" si="13"/>
        <v>0</v>
      </c>
      <c r="L180" s="100">
        <f t="shared" si="14"/>
        <v>0</v>
      </c>
    </row>
    <row r="181" spans="1:12" ht="14.45" hidden="1" customHeight="1" x14ac:dyDescent="0.25">
      <c r="A181" t="s">
        <v>200</v>
      </c>
      <c r="B181" s="149"/>
      <c r="E181" s="189">
        <v>0</v>
      </c>
      <c r="F181" s="189">
        <v>0</v>
      </c>
      <c r="G181" s="189">
        <v>0</v>
      </c>
      <c r="H181" s="100">
        <f t="shared" si="10"/>
        <v>0</v>
      </c>
      <c r="I181" s="100">
        <f t="shared" si="11"/>
        <v>0</v>
      </c>
      <c r="J181" s="100">
        <f t="shared" si="12"/>
        <v>0</v>
      </c>
      <c r="K181" s="100">
        <f t="shared" si="13"/>
        <v>0</v>
      </c>
      <c r="L181" s="100">
        <f t="shared" si="14"/>
        <v>0</v>
      </c>
    </row>
    <row r="182" spans="1:12" ht="14.45" hidden="1" customHeight="1" x14ac:dyDescent="0.25">
      <c r="A182" t="s">
        <v>200</v>
      </c>
      <c r="B182" s="149"/>
      <c r="E182" s="189">
        <v>0</v>
      </c>
      <c r="F182" s="189">
        <v>0</v>
      </c>
      <c r="G182" s="189">
        <v>0</v>
      </c>
      <c r="H182" s="100">
        <f t="shared" si="10"/>
        <v>0</v>
      </c>
      <c r="I182" s="100">
        <f t="shared" si="11"/>
        <v>0</v>
      </c>
      <c r="J182" s="100">
        <f t="shared" si="12"/>
        <v>0</v>
      </c>
      <c r="K182" s="100">
        <f t="shared" si="13"/>
        <v>0</v>
      </c>
      <c r="L182" s="100">
        <f t="shared" si="14"/>
        <v>0</v>
      </c>
    </row>
    <row r="183" spans="1:12" ht="14.45" hidden="1" customHeight="1" x14ac:dyDescent="0.25">
      <c r="A183" t="s">
        <v>200</v>
      </c>
      <c r="B183" s="149"/>
      <c r="E183" s="189">
        <v>0</v>
      </c>
      <c r="F183" s="189">
        <v>0</v>
      </c>
      <c r="G183" s="189">
        <v>0</v>
      </c>
      <c r="H183" s="100">
        <f t="shared" si="10"/>
        <v>0</v>
      </c>
      <c r="I183" s="100">
        <f t="shared" si="11"/>
        <v>0</v>
      </c>
      <c r="J183" s="100">
        <f t="shared" si="12"/>
        <v>0</v>
      </c>
      <c r="K183" s="100">
        <f t="shared" si="13"/>
        <v>0</v>
      </c>
      <c r="L183" s="100">
        <f t="shared" si="14"/>
        <v>0</v>
      </c>
    </row>
    <row r="184" spans="1:12" ht="14.45" hidden="1" customHeight="1" x14ac:dyDescent="0.25">
      <c r="A184" t="s">
        <v>200</v>
      </c>
      <c r="B184" s="149"/>
      <c r="E184" s="189">
        <v>0</v>
      </c>
      <c r="F184" s="189">
        <v>0</v>
      </c>
      <c r="G184" s="189">
        <v>0</v>
      </c>
      <c r="H184" s="100">
        <f t="shared" si="10"/>
        <v>0</v>
      </c>
      <c r="I184" s="100">
        <f t="shared" si="11"/>
        <v>0</v>
      </c>
      <c r="J184" s="100">
        <f t="shared" si="12"/>
        <v>0</v>
      </c>
      <c r="K184" s="100">
        <f t="shared" si="13"/>
        <v>0</v>
      </c>
      <c r="L184" s="100">
        <f t="shared" si="14"/>
        <v>0</v>
      </c>
    </row>
    <row r="185" spans="1:12" ht="14.45" hidden="1" customHeight="1" x14ac:dyDescent="0.25">
      <c r="A185" t="s">
        <v>200</v>
      </c>
      <c r="B185" s="149"/>
      <c r="E185" s="189">
        <v>0</v>
      </c>
      <c r="F185" s="189">
        <v>0</v>
      </c>
      <c r="G185" s="189">
        <v>0</v>
      </c>
      <c r="H185" s="100">
        <f t="shared" si="10"/>
        <v>0</v>
      </c>
      <c r="I185" s="100">
        <f t="shared" si="11"/>
        <v>0</v>
      </c>
      <c r="J185" s="100">
        <f t="shared" si="12"/>
        <v>0</v>
      </c>
      <c r="K185" s="100">
        <f t="shared" si="13"/>
        <v>0</v>
      </c>
      <c r="L185" s="100">
        <f t="shared" si="14"/>
        <v>0</v>
      </c>
    </row>
    <row r="186" spans="1:12" ht="14.45" hidden="1" customHeight="1" x14ac:dyDescent="0.25">
      <c r="A186" t="s">
        <v>200</v>
      </c>
      <c r="B186" s="149">
        <v>0</v>
      </c>
      <c r="E186" s="189">
        <v>0</v>
      </c>
      <c r="F186" s="189">
        <v>0</v>
      </c>
      <c r="G186" s="189">
        <v>0</v>
      </c>
      <c r="H186" s="100">
        <f>SUM(E186:G186)</f>
        <v>0</v>
      </c>
      <c r="I186" s="100">
        <f t="shared" si="11"/>
        <v>0</v>
      </c>
      <c r="J186" s="100">
        <f t="shared" si="12"/>
        <v>0</v>
      </c>
      <c r="K186" s="100">
        <f t="shared" si="13"/>
        <v>0</v>
      </c>
      <c r="L186" s="100">
        <f t="shared" si="14"/>
        <v>0</v>
      </c>
    </row>
    <row r="187" spans="1:12" hidden="1" x14ac:dyDescent="0.25">
      <c r="B187" s="166"/>
      <c r="E187" s="189"/>
      <c r="F187" s="189"/>
      <c r="G187" s="189"/>
      <c r="H187" s="100">
        <f t="shared" ref="H187" si="15">SUM(E187:G187)</f>
        <v>0</v>
      </c>
      <c r="I187" s="100">
        <f t="shared" ref="I187" si="16">E187</f>
        <v>0</v>
      </c>
      <c r="J187" s="100">
        <f t="shared" ref="J187" si="17">F187+G187</f>
        <v>0</v>
      </c>
      <c r="K187" s="100">
        <f t="shared" ref="K187" si="18">F187</f>
        <v>0</v>
      </c>
      <c r="L187" s="100">
        <f t="shared" ref="L187" si="19">G187</f>
        <v>0</v>
      </c>
    </row>
    <row r="188" spans="1:12" x14ac:dyDescent="0.25">
      <c r="A188" t="s">
        <v>331</v>
      </c>
      <c r="B188" s="142">
        <v>700</v>
      </c>
      <c r="C188" s="77" t="s">
        <v>209</v>
      </c>
      <c r="E188" s="190">
        <v>0</v>
      </c>
      <c r="F188" s="191">
        <v>3</v>
      </c>
      <c r="G188" s="190">
        <v>0</v>
      </c>
      <c r="H188" s="100">
        <f>SUM(E188:G188)</f>
        <v>3</v>
      </c>
      <c r="I188" s="100">
        <f>E188</f>
        <v>0</v>
      </c>
      <c r="J188" s="100">
        <f>F188+G188</f>
        <v>3</v>
      </c>
      <c r="K188" s="100">
        <f>F188</f>
        <v>3</v>
      </c>
      <c r="L188" s="100">
        <f>G188</f>
        <v>0</v>
      </c>
    </row>
    <row r="189" spans="1:12" x14ac:dyDescent="0.25">
      <c r="E189" s="5">
        <f>SUM(E23:E188)</f>
        <v>125.00000000000001</v>
      </c>
      <c r="F189" s="5">
        <f t="shared" ref="F189:G189" si="20">SUM(F23:F188)</f>
        <v>55.5</v>
      </c>
      <c r="G189" s="5">
        <f t="shared" si="20"/>
        <v>588.39199999999994</v>
      </c>
      <c r="H189" s="101">
        <f>SUM(H23:H188)</f>
        <v>768.89200000000017</v>
      </c>
      <c r="I189" s="101">
        <f t="shared" ref="I189:L189" si="21">SUM(I23:I188)</f>
        <v>125.00000000000001</v>
      </c>
      <c r="J189" s="101">
        <f t="shared" si="21"/>
        <v>643.89200000000005</v>
      </c>
      <c r="K189" s="101">
        <f t="shared" si="21"/>
        <v>55.5</v>
      </c>
      <c r="L189" s="101">
        <f t="shared" si="21"/>
        <v>588.39199999999994</v>
      </c>
    </row>
    <row r="190" spans="1:12" x14ac:dyDescent="0.25">
      <c r="I190" s="82"/>
    </row>
  </sheetData>
  <sheetProtection sheet="1" objects="1" scenarios="1"/>
  <mergeCells count="1">
    <mergeCell ref="H3:L3"/>
  </mergeCells>
  <pageMargins left="0.25" right="0.25" top="0.75" bottom="0.75" header="0.3" footer="0.3"/>
  <pageSetup scale="69" orientation="landscape" cellComments="asDisplayed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/>
  </sheetPr>
  <dimension ref="A1:V278"/>
  <sheetViews>
    <sheetView zoomScale="110" zoomScaleNormal="110" zoomScaleSheetLayoutView="80" workbookViewId="0">
      <selection activeCell="R16" sqref="R16"/>
    </sheetView>
  </sheetViews>
  <sheetFormatPr defaultRowHeight="15" x14ac:dyDescent="0.25"/>
  <cols>
    <col min="1" max="1" width="31" customWidth="1"/>
    <col min="2" max="2" width="9.140625" customWidth="1"/>
    <col min="3" max="3" width="9.140625" bestFit="1" customWidth="1"/>
    <col min="4" max="4" width="2.28515625" bestFit="1" customWidth="1"/>
    <col min="5" max="5" width="9" bestFit="1" customWidth="1"/>
    <col min="6" max="6" width="6.28515625" bestFit="1" customWidth="1"/>
    <col min="7" max="7" width="4.7109375" customWidth="1"/>
    <col min="8" max="8" width="6.42578125" customWidth="1"/>
    <col min="9" max="9" width="2.42578125" bestFit="1" customWidth="1"/>
    <col min="10" max="10" width="14.5703125" customWidth="1"/>
    <col min="11" max="11" width="13.28515625" style="24" customWidth="1"/>
    <col min="12" max="12" width="100.28515625" hidden="1" customWidth="1"/>
  </cols>
  <sheetData>
    <row r="1" spans="1:21" ht="22.5" customHeight="1" x14ac:dyDescent="0.25">
      <c r="A1" s="228" t="s">
        <v>46</v>
      </c>
      <c r="B1" s="229"/>
      <c r="C1" s="230" t="s">
        <v>21</v>
      </c>
      <c r="D1" s="230"/>
      <c r="E1" s="230"/>
      <c r="F1" s="230"/>
      <c r="G1" s="231" t="str">
        <f>IF(C1=Prices!B4,TEXT(Prices!B5,"MMM-YYYY"),IF(C1=Prices!D4,TEXT(Prices!D5,"MMM-YYYY"),TEXT(Prices!G5,"MMM-YYYY")))</f>
        <v>(as of December 1, 2015)</v>
      </c>
      <c r="H1" s="231"/>
      <c r="I1" s="231"/>
      <c r="J1" s="231"/>
      <c r="K1" s="80"/>
      <c r="L1" s="62"/>
      <c r="M1" s="24"/>
      <c r="N1" s="24"/>
      <c r="O1" s="24"/>
    </row>
    <row r="2" spans="1:21" ht="15" customHeight="1" x14ac:dyDescent="0.25">
      <c r="A2" s="22"/>
      <c r="B2" s="23"/>
      <c r="C2" s="24"/>
      <c r="D2" s="25"/>
      <c r="E2" s="24"/>
      <c r="F2" s="24"/>
      <c r="G2" s="25"/>
      <c r="H2" s="24"/>
      <c r="I2" s="25"/>
      <c r="J2" s="24"/>
      <c r="L2" s="9" t="s">
        <v>47</v>
      </c>
      <c r="M2" s="63" t="s">
        <v>41</v>
      </c>
      <c r="N2" s="64"/>
      <c r="O2" s="64"/>
      <c r="P2" s="64"/>
      <c r="Q2" s="64"/>
      <c r="R2" s="64"/>
      <c r="S2" s="64"/>
      <c r="T2" s="64"/>
      <c r="U2" s="64"/>
    </row>
    <row r="3" spans="1:21" x14ac:dyDescent="0.25">
      <c r="A3" s="12" t="s">
        <v>2</v>
      </c>
      <c r="D3" s="13"/>
      <c r="G3" s="13"/>
      <c r="I3" s="13"/>
      <c r="L3" s="9" t="s">
        <v>241</v>
      </c>
      <c r="M3" s="24"/>
      <c r="N3" s="24"/>
      <c r="O3" s="24"/>
    </row>
    <row r="4" spans="1:21" x14ac:dyDescent="0.25">
      <c r="A4" t="s">
        <v>237</v>
      </c>
      <c r="B4" s="192">
        <v>23.7</v>
      </c>
      <c r="D4" s="77"/>
      <c r="E4" s="207"/>
      <c r="G4" s="77"/>
      <c r="I4" s="114"/>
      <c r="J4" s="32"/>
      <c r="L4" s="9" t="s">
        <v>241</v>
      </c>
      <c r="M4" s="24"/>
      <c r="N4" s="24"/>
      <c r="O4" s="24"/>
    </row>
    <row r="5" spans="1:21" x14ac:dyDescent="0.25">
      <c r="A5" t="s">
        <v>250</v>
      </c>
      <c r="B5" s="192">
        <v>2.2999999999999998</v>
      </c>
      <c r="D5" s="77"/>
      <c r="G5" s="77"/>
      <c r="I5" s="77"/>
      <c r="L5" s="9" t="s">
        <v>241</v>
      </c>
      <c r="M5" s="24"/>
      <c r="N5" s="24"/>
      <c r="O5" s="24"/>
    </row>
    <row r="6" spans="1:21" x14ac:dyDescent="0.25">
      <c r="A6" t="s">
        <v>242</v>
      </c>
      <c r="B6" s="192">
        <v>6.88</v>
      </c>
      <c r="C6" s="5"/>
      <c r="D6" s="232" t="s">
        <v>336</v>
      </c>
      <c r="E6" s="232"/>
      <c r="F6" s="232"/>
      <c r="G6" s="232"/>
      <c r="H6" s="232"/>
      <c r="I6" s="232"/>
      <c r="J6" s="209">
        <v>1.48</v>
      </c>
      <c r="L6" s="9" t="s">
        <v>241</v>
      </c>
      <c r="M6" s="24"/>
      <c r="N6" s="24"/>
      <c r="O6" s="24"/>
    </row>
    <row r="7" spans="1:21" x14ac:dyDescent="0.25">
      <c r="A7" t="s">
        <v>238</v>
      </c>
      <c r="B7" s="113">
        <f>B4*((100-B6)/100)</f>
        <v>22.06944</v>
      </c>
      <c r="D7" s="208" t="s">
        <v>337</v>
      </c>
      <c r="E7" s="208"/>
      <c r="F7" s="208"/>
      <c r="G7" s="208"/>
      <c r="H7" s="208"/>
      <c r="I7" s="208"/>
      <c r="J7" s="209">
        <v>2.66</v>
      </c>
      <c r="L7" s="9" t="s">
        <v>241</v>
      </c>
      <c r="M7" s="24"/>
      <c r="N7" s="24"/>
      <c r="O7" s="24"/>
    </row>
    <row r="8" spans="1:21" x14ac:dyDescent="0.25">
      <c r="A8" t="s">
        <v>245</v>
      </c>
      <c r="B8" s="193">
        <v>0.5</v>
      </c>
      <c r="D8" s="232" t="s">
        <v>335</v>
      </c>
      <c r="E8" s="232"/>
      <c r="F8" s="232"/>
      <c r="G8" s="232"/>
      <c r="H8" s="232"/>
      <c r="I8" s="232"/>
      <c r="J8" s="209">
        <v>13.4</v>
      </c>
      <c r="L8" s="9" t="s">
        <v>236</v>
      </c>
      <c r="M8" s="24"/>
      <c r="N8" s="24"/>
      <c r="O8" s="24"/>
    </row>
    <row r="9" spans="1:21" x14ac:dyDescent="0.25">
      <c r="A9" t="s">
        <v>258</v>
      </c>
      <c r="B9" s="193">
        <v>0.08</v>
      </c>
      <c r="D9" s="232" t="s">
        <v>338</v>
      </c>
      <c r="E9" s="232"/>
      <c r="F9" s="232"/>
      <c r="G9" s="232"/>
      <c r="H9" s="232"/>
      <c r="I9" s="232"/>
      <c r="J9" s="209">
        <v>50.9</v>
      </c>
      <c r="L9" s="9" t="s">
        <v>236</v>
      </c>
      <c r="M9" s="24"/>
      <c r="N9" s="24"/>
      <c r="O9" s="24"/>
    </row>
    <row r="10" spans="1:21" ht="13.5" customHeight="1" x14ac:dyDescent="0.25">
      <c r="B10" s="3"/>
      <c r="D10" s="13"/>
      <c r="G10" s="13"/>
      <c r="I10" s="13"/>
      <c r="L10" s="24"/>
      <c r="M10" s="24"/>
      <c r="N10" s="24"/>
      <c r="O10" s="24"/>
    </row>
    <row r="11" spans="1:21" ht="45" x14ac:dyDescent="0.25">
      <c r="A11" s="17" t="s">
        <v>0</v>
      </c>
      <c r="B11" s="17" t="s">
        <v>3</v>
      </c>
      <c r="C11" s="17" t="s">
        <v>4</v>
      </c>
      <c r="D11" s="17"/>
      <c r="E11" s="17" t="s">
        <v>19</v>
      </c>
      <c r="F11" s="17" t="s">
        <v>4</v>
      </c>
      <c r="G11" s="17"/>
      <c r="H11" s="17"/>
      <c r="I11" s="17"/>
      <c r="J11" s="17" t="s">
        <v>52</v>
      </c>
      <c r="K11" s="84" t="s">
        <v>59</v>
      </c>
      <c r="L11" s="24"/>
      <c r="M11" s="24"/>
      <c r="N11" s="24"/>
      <c r="O11" s="24"/>
    </row>
    <row r="12" spans="1:21" x14ac:dyDescent="0.25">
      <c r="A12" t="s">
        <v>48</v>
      </c>
      <c r="B12" s="194">
        <f>IF($C$1=Prices!$A$1, Prices!B14, IF($C$1=Prices!$A$2, Prices!D14, IF($C$1=Prices!$A$3, Prices!G14, "")))</f>
        <v>40.36</v>
      </c>
      <c r="C12" s="6" t="s">
        <v>29</v>
      </c>
      <c r="D12" s="13" t="s">
        <v>6</v>
      </c>
      <c r="E12" s="195">
        <v>273</v>
      </c>
      <c r="F12" s="6" t="s">
        <v>5</v>
      </c>
      <c r="G12" s="13" t="s">
        <v>6</v>
      </c>
      <c r="H12" s="5">
        <f>B7</f>
        <v>22.06944</v>
      </c>
      <c r="I12" s="14" t="s">
        <v>7</v>
      </c>
      <c r="J12" s="11">
        <f>(B12/100)*E12*H12</f>
        <v>2431.6726936320001</v>
      </c>
      <c r="K12" s="11">
        <f>J12/B7</f>
        <v>110.1828</v>
      </c>
      <c r="L12" s="107" t="s">
        <v>240</v>
      </c>
      <c r="M12" s="24"/>
      <c r="N12" s="24"/>
      <c r="O12" s="24"/>
    </row>
    <row r="13" spans="1:21" x14ac:dyDescent="0.25">
      <c r="A13" t="s">
        <v>49</v>
      </c>
      <c r="B13" s="194">
        <f>IF($C$1=Prices!$A$1, Prices!B17, IF($C$1=Prices!$A$2, Prices!D17, IF($C$1=Prices!$A$3, Prices!G17, "")))</f>
        <v>41.83</v>
      </c>
      <c r="C13" s="6" t="s">
        <v>29</v>
      </c>
      <c r="D13" s="13" t="s">
        <v>6</v>
      </c>
      <c r="E13" s="195">
        <v>400</v>
      </c>
      <c r="F13" s="6" t="s">
        <v>5</v>
      </c>
      <c r="G13" s="13" t="s">
        <v>6</v>
      </c>
      <c r="H13" s="5">
        <f>B8-B9</f>
        <v>0.42</v>
      </c>
      <c r="I13" s="14" t="s">
        <v>7</v>
      </c>
      <c r="J13" s="11">
        <f>B13*(E13/100)*H13</f>
        <v>70.2744</v>
      </c>
      <c r="K13" s="11">
        <f>J13/B7</f>
        <v>3.1842402888337902</v>
      </c>
      <c r="L13" s="9" t="s">
        <v>236</v>
      </c>
      <c r="M13" s="24"/>
      <c r="N13" s="24"/>
      <c r="O13" s="24"/>
    </row>
    <row r="14" spans="1:21" x14ac:dyDescent="0.25">
      <c r="A14" t="s">
        <v>239</v>
      </c>
      <c r="B14" s="1"/>
      <c r="C14" s="6"/>
      <c r="D14" s="77"/>
      <c r="E14" s="38"/>
      <c r="F14" s="6"/>
      <c r="G14" s="77"/>
      <c r="H14" s="5"/>
      <c r="I14" s="14"/>
      <c r="J14" s="11">
        <f>K14*$B$7</f>
        <v>110.3472</v>
      </c>
      <c r="K14" s="194">
        <v>5</v>
      </c>
      <c r="L14" s="9" t="s">
        <v>297</v>
      </c>
      <c r="M14" s="24"/>
      <c r="N14" s="24"/>
      <c r="O14" s="24"/>
    </row>
    <row r="15" spans="1:21" x14ac:dyDescent="0.25">
      <c r="A15" t="s">
        <v>252</v>
      </c>
      <c r="B15" s="1"/>
      <c r="C15" s="6"/>
      <c r="D15" s="77"/>
      <c r="E15" s="38"/>
      <c r="F15" s="6"/>
      <c r="G15" s="77"/>
      <c r="H15" s="5"/>
      <c r="I15" s="14"/>
      <c r="J15" s="196">
        <f>K15*$B$7</f>
        <v>0</v>
      </c>
      <c r="K15" s="194">
        <v>0</v>
      </c>
      <c r="L15" s="106"/>
      <c r="M15" s="24"/>
      <c r="N15" s="24"/>
      <c r="O15" s="24"/>
    </row>
    <row r="16" spans="1:21" x14ac:dyDescent="0.25">
      <c r="A16" s="20" t="s">
        <v>8</v>
      </c>
      <c r="B16" s="15"/>
      <c r="C16" s="15"/>
      <c r="D16" s="16"/>
      <c r="E16" s="15"/>
      <c r="F16" s="15"/>
      <c r="G16" s="16"/>
      <c r="H16" s="15"/>
      <c r="I16" s="16"/>
      <c r="J16" s="18">
        <f>SUM(J12:J15)</f>
        <v>2612.2942936320001</v>
      </c>
      <c r="K16" s="18">
        <f>SUM(K12:K15)</f>
        <v>118.36704028883379</v>
      </c>
      <c r="L16" s="79"/>
      <c r="M16" s="24"/>
      <c r="N16" s="24"/>
      <c r="O16" s="24"/>
    </row>
    <row r="17" spans="1:22" ht="6" customHeight="1" x14ac:dyDescent="0.25">
      <c r="A17" s="8"/>
      <c r="D17" s="13"/>
      <c r="G17" s="13"/>
      <c r="I17" s="13"/>
      <c r="L17" s="24"/>
      <c r="M17" s="24"/>
      <c r="N17" s="24"/>
      <c r="O17" s="24"/>
    </row>
    <row r="18" spans="1:22" x14ac:dyDescent="0.25">
      <c r="A18" s="17" t="s">
        <v>9</v>
      </c>
      <c r="B18" s="15"/>
      <c r="C18" s="15"/>
      <c r="D18" s="16"/>
      <c r="E18" s="15"/>
      <c r="F18" s="15"/>
      <c r="G18" s="16"/>
      <c r="H18" s="15"/>
      <c r="I18" s="16"/>
      <c r="J18" s="15"/>
      <c r="K18" s="55"/>
      <c r="L18" s="24"/>
      <c r="M18" s="24"/>
      <c r="N18" s="24"/>
      <c r="O18" s="24"/>
    </row>
    <row r="19" spans="1:22" x14ac:dyDescent="0.25">
      <c r="A19" t="s">
        <v>254</v>
      </c>
      <c r="B19" s="197">
        <f>IF($C$1=Prices!$A$1, SUMPRODUCT(Feed!$I$23:$I$174,Prices!$B$41:$B$192), IF($C$1=Prices!$A$2, SUMPRODUCT(Feed!$I$23:$I$174,Prices!$D$41:$D$192), IF($C$1=Prices!$A$3,SUMPRODUCT(Feed!$I$23:$I$174,Prices!$G$41:$G$192), "")))/Feed!I189</f>
        <v>9.1084799341972958E-2</v>
      </c>
      <c r="C19" s="6" t="s">
        <v>50</v>
      </c>
      <c r="D19" s="77" t="s">
        <v>6</v>
      </c>
      <c r="E19" s="198">
        <f>Feed!I189</f>
        <v>125.00000000000001</v>
      </c>
      <c r="F19" s="6" t="s">
        <v>5</v>
      </c>
      <c r="G19" s="77"/>
      <c r="H19" s="5"/>
      <c r="I19" s="14" t="s">
        <v>7</v>
      </c>
      <c r="J19" s="66">
        <f>K19*B5</f>
        <v>26.186879810817228</v>
      </c>
      <c r="K19" s="66">
        <f>(B19*E19)</f>
        <v>11.385599917746621</v>
      </c>
      <c r="L19" s="225" t="s">
        <v>257</v>
      </c>
      <c r="M19" s="24"/>
      <c r="N19" s="24"/>
      <c r="O19" s="24"/>
    </row>
    <row r="20" spans="1:22" x14ac:dyDescent="0.25">
      <c r="A20" t="s">
        <v>255</v>
      </c>
      <c r="B20" s="197">
        <f>IF($C$1=Prices!$A$1, SUMPRODUCT(Feed!$K$23:$K$174,Prices!$B$41:$B$192), IF($C$1=Prices!$A$2, SUMPRODUCT(Feed!$K$23:$K$174,Prices!$D$41:$D$192), IF($C$1=Prices!$A$3,SUMPRODUCT(Feed!$K$23:$K$174,Prices!$G$41:$G$192), "")))/Feed!K189</f>
        <v>0.13638571631609028</v>
      </c>
      <c r="C20" s="6" t="s">
        <v>50</v>
      </c>
      <c r="D20" s="77" t="s">
        <v>6</v>
      </c>
      <c r="E20" s="198">
        <f>IF(J6=1.48,(((J9-50.9)*0.011+J6)*(J9-J8)),(J6*(J9-J8)))</f>
        <v>55.5</v>
      </c>
      <c r="F20" s="6" t="s">
        <v>5</v>
      </c>
      <c r="G20" s="77"/>
      <c r="H20" s="5"/>
      <c r="I20" s="14" t="s">
        <v>7</v>
      </c>
      <c r="J20" s="66">
        <f>K20*B4</f>
        <v>179.39495195636934</v>
      </c>
      <c r="K20" s="66">
        <f>(B20*E20)</f>
        <v>7.5694072555430107</v>
      </c>
      <c r="L20" s="226"/>
      <c r="M20" s="24"/>
      <c r="N20" s="24"/>
      <c r="O20" s="24"/>
    </row>
    <row r="21" spans="1:22" x14ac:dyDescent="0.25">
      <c r="A21" t="s">
        <v>256</v>
      </c>
      <c r="B21" s="197">
        <f>IF($C$1=Prices!$A$1, SUMPRODUCT(Feed!$L$23:$L$174,Prices!$B$41:$B$192), IF($C$1=Prices!$A$2, SUMPRODUCT(Feed!$L$23:$L$174,Prices!$D$41:$D$192), IF($C$1=Prices!$A$3,SUMPRODUCT(Feed!$L$23:$L$174,Prices!$G$41:$G$192), "")))/Feed!L189</f>
        <v>8.9318992969645669E-2</v>
      </c>
      <c r="C21" s="6" t="s">
        <v>50</v>
      </c>
      <c r="D21" s="77" t="s">
        <v>6</v>
      </c>
      <c r="E21" s="198">
        <f>IF(J7=2.66,(((E12-272.1)*0.005+J7)*(E12-J9)),(J7*(E12-J9)))</f>
        <v>591.78544999999997</v>
      </c>
      <c r="F21" s="6" t="s">
        <v>5</v>
      </c>
      <c r="G21" s="77"/>
      <c r="H21" s="5"/>
      <c r="I21" s="14" t="s">
        <v>7</v>
      </c>
      <c r="J21" s="66">
        <f>K21*B7</f>
        <v>1166.5394071882642</v>
      </c>
      <c r="K21" s="66">
        <f>(B21*E21)</f>
        <v>52.857680448088594</v>
      </c>
      <c r="L21" s="226"/>
      <c r="M21" s="24"/>
      <c r="N21" s="24"/>
      <c r="O21" s="66"/>
    </row>
    <row r="22" spans="1:22" x14ac:dyDescent="0.25">
      <c r="A22" t="s">
        <v>54</v>
      </c>
      <c r="B22" s="197">
        <f>IF($C$1=Prices!$A$1, Prices!B30, IF($C$1=Prices!$A$2, Prices!D30, IF($C$1=Prices!$A$3,Prices!G30, "")))</f>
        <v>17</v>
      </c>
      <c r="C22" s="6" t="s">
        <v>22</v>
      </c>
      <c r="D22" s="77" t="s">
        <v>6</v>
      </c>
      <c r="E22" s="198">
        <f>SUM(E19:E21)/2000</f>
        <v>0.38614272499999996</v>
      </c>
      <c r="F22" s="6" t="s">
        <v>53</v>
      </c>
      <c r="G22" s="77"/>
      <c r="H22" s="5"/>
      <c r="I22" s="14" t="s">
        <v>7</v>
      </c>
      <c r="J22" s="66">
        <f>K22*$B$7</f>
        <v>144.87321291400798</v>
      </c>
      <c r="K22" s="66">
        <f>B22*E22</f>
        <v>6.5644263249999995</v>
      </c>
      <c r="L22" s="78"/>
      <c r="M22" s="24"/>
      <c r="N22" s="24"/>
      <c r="O22" s="24"/>
      <c r="V22" s="4"/>
    </row>
    <row r="23" spans="1:22" x14ac:dyDescent="0.25">
      <c r="A23" t="s">
        <v>23</v>
      </c>
      <c r="B23" s="194">
        <v>15</v>
      </c>
      <c r="C23" s="6" t="s">
        <v>33</v>
      </c>
      <c r="D23" s="13" t="s">
        <v>31</v>
      </c>
      <c r="E23" s="198">
        <v>6</v>
      </c>
      <c r="F23" s="6" t="s">
        <v>34</v>
      </c>
      <c r="G23" s="13"/>
      <c r="H23" s="5"/>
      <c r="I23" s="14" t="s">
        <v>7</v>
      </c>
      <c r="J23" s="11">
        <f>B23*E23*B5</f>
        <v>206.99999999999997</v>
      </c>
      <c r="K23" s="66">
        <f>J23/B7</f>
        <v>9.3794858410544162</v>
      </c>
      <c r="L23" s="9" t="s">
        <v>60</v>
      </c>
      <c r="M23" s="24"/>
      <c r="N23" s="24"/>
      <c r="O23" s="24"/>
    </row>
    <row r="24" spans="1:22" x14ac:dyDescent="0.25">
      <c r="A24" t="s">
        <v>24</v>
      </c>
      <c r="B24" s="1"/>
      <c r="C24" s="6"/>
      <c r="D24" s="13"/>
      <c r="E24" s="3"/>
      <c r="F24" s="6"/>
      <c r="G24" s="13"/>
      <c r="H24" s="5"/>
      <c r="I24" s="14"/>
      <c r="J24" s="11">
        <f>K24*B7</f>
        <v>116.884168128</v>
      </c>
      <c r="K24" s="194">
        <f>1.94*E12/100</f>
        <v>5.2961999999999998</v>
      </c>
      <c r="L24" s="9" t="s">
        <v>298</v>
      </c>
      <c r="M24" s="24"/>
      <c r="N24" s="24"/>
      <c r="O24" s="24"/>
    </row>
    <row r="25" spans="1:22" x14ac:dyDescent="0.25">
      <c r="A25" s="31" t="s">
        <v>28</v>
      </c>
      <c r="B25" s="194">
        <f>(IF(C1=Prices!A1, Prices!B18, IF(C1=Prices!A2, Prices!D18, IF(C1=Prices!A3,Prices!G18, ""))))</f>
        <v>185.99</v>
      </c>
      <c r="C25" s="6" t="s">
        <v>27</v>
      </c>
      <c r="D25" s="13" t="s">
        <v>6</v>
      </c>
      <c r="E25" s="5">
        <f>B8</f>
        <v>0.5</v>
      </c>
      <c r="F25" s="7" t="s">
        <v>18</v>
      </c>
      <c r="G25" s="13"/>
      <c r="I25" s="14" t="s">
        <v>7</v>
      </c>
      <c r="J25" s="11">
        <f>B25*E25</f>
        <v>92.995000000000005</v>
      </c>
      <c r="K25" s="66">
        <f>J25/B7</f>
        <v>4.2137453419751481</v>
      </c>
      <c r="L25" s="24"/>
      <c r="M25" s="24"/>
      <c r="N25" s="24"/>
      <c r="O25" s="24"/>
    </row>
    <row r="26" spans="1:22" x14ac:dyDescent="0.25">
      <c r="A26" s="31" t="s">
        <v>251</v>
      </c>
      <c r="B26" s="1"/>
      <c r="C26" s="6"/>
      <c r="D26" s="61"/>
      <c r="E26" s="5"/>
      <c r="F26" s="7"/>
      <c r="G26" s="61"/>
      <c r="I26" s="14"/>
      <c r="J26" s="194">
        <f>13*B5</f>
        <v>29.9</v>
      </c>
      <c r="K26" s="66">
        <f>J26/B7</f>
        <v>1.354814621485638</v>
      </c>
      <c r="L26" s="9" t="s">
        <v>248</v>
      </c>
      <c r="M26" s="24"/>
      <c r="N26" s="24"/>
      <c r="O26" s="24"/>
    </row>
    <row r="27" spans="1:22" x14ac:dyDescent="0.25">
      <c r="A27" t="s">
        <v>57</v>
      </c>
      <c r="B27" s="1"/>
      <c r="C27" s="6"/>
      <c r="D27" s="13"/>
      <c r="E27" s="141"/>
      <c r="F27" s="6"/>
      <c r="G27" s="13"/>
      <c r="H27" s="5"/>
      <c r="I27" s="14"/>
      <c r="J27" s="194">
        <f>K27*B7</f>
        <v>55.429605504000001</v>
      </c>
      <c r="K27" s="66">
        <f>(0.04+0.32+0.56)*E12/100</f>
        <v>2.5116000000000001</v>
      </c>
      <c r="L27" s="9" t="s">
        <v>299</v>
      </c>
      <c r="M27" s="24"/>
      <c r="N27" s="24"/>
      <c r="O27" s="24"/>
    </row>
    <row r="28" spans="1:22" x14ac:dyDescent="0.25">
      <c r="A28" t="s">
        <v>246</v>
      </c>
      <c r="B28" s="1"/>
      <c r="C28" s="6"/>
      <c r="D28" s="13"/>
      <c r="E28" s="3"/>
      <c r="F28" s="6"/>
      <c r="G28" s="13"/>
      <c r="H28" s="5"/>
      <c r="I28" s="14"/>
      <c r="J28" s="194">
        <f>K28*B7</f>
        <v>133.75404806400002</v>
      </c>
      <c r="K28" s="66">
        <f>2.22*E12/100</f>
        <v>6.0606000000000009</v>
      </c>
      <c r="L28" s="9" t="s">
        <v>247</v>
      </c>
      <c r="M28" s="24"/>
      <c r="N28" s="24"/>
      <c r="O28" s="24"/>
    </row>
    <row r="29" spans="1:22" x14ac:dyDescent="0.25">
      <c r="A29" t="s">
        <v>35</v>
      </c>
      <c r="B29" s="1"/>
      <c r="C29" s="6"/>
      <c r="D29" s="77"/>
      <c r="E29" s="3"/>
      <c r="F29" s="6"/>
      <c r="G29" s="77"/>
      <c r="H29" s="5"/>
      <c r="I29" s="14"/>
      <c r="J29" s="194">
        <f>K29*B7</f>
        <v>53.019622656000003</v>
      </c>
      <c r="K29" s="66">
        <f>0.88*E12/100</f>
        <v>2.4024000000000001</v>
      </c>
      <c r="L29" s="9" t="s">
        <v>300</v>
      </c>
      <c r="M29" s="24"/>
      <c r="N29" s="24"/>
      <c r="O29" s="24"/>
    </row>
    <row r="30" spans="1:22" x14ac:dyDescent="0.25">
      <c r="A30" s="15" t="s">
        <v>25</v>
      </c>
      <c r="B30" s="15"/>
      <c r="C30" s="47"/>
      <c r="D30" s="16"/>
      <c r="E30" s="48"/>
      <c r="F30" s="47"/>
      <c r="G30" s="16"/>
      <c r="H30" s="49"/>
      <c r="I30" s="50"/>
      <c r="J30" s="199">
        <v>0</v>
      </c>
      <c r="K30" s="86">
        <f>J30/B7</f>
        <v>0</v>
      </c>
      <c r="L30" s="9"/>
      <c r="M30" s="24"/>
      <c r="N30" s="24"/>
      <c r="O30" s="24"/>
    </row>
    <row r="31" spans="1:22" x14ac:dyDescent="0.25">
      <c r="A31" s="8" t="s">
        <v>13</v>
      </c>
      <c r="D31" s="13"/>
      <c r="G31" s="13"/>
      <c r="I31" s="13"/>
      <c r="J31" s="10">
        <f>SUM(J19:J30)</f>
        <v>2205.9768962214589</v>
      </c>
      <c r="K31" s="87">
        <f>SUM(K19:K30)</f>
        <v>109.59595975089343</v>
      </c>
      <c r="L31" s="24"/>
      <c r="M31" s="24"/>
      <c r="N31" s="24"/>
      <c r="O31" s="24"/>
    </row>
    <row r="32" spans="1:22" ht="6" customHeight="1" x14ac:dyDescent="0.25">
      <c r="D32" s="13"/>
      <c r="G32" s="13"/>
      <c r="I32" s="13"/>
      <c r="L32" s="24"/>
      <c r="M32" s="24"/>
      <c r="N32" s="24"/>
      <c r="O32" s="24"/>
    </row>
    <row r="33" spans="1:18" x14ac:dyDescent="0.25">
      <c r="A33" s="17" t="s">
        <v>10</v>
      </c>
      <c r="B33" s="15"/>
      <c r="C33" s="15"/>
      <c r="D33" s="16"/>
      <c r="E33" s="15"/>
      <c r="F33" s="15"/>
      <c r="G33" s="16"/>
      <c r="H33" s="15"/>
      <c r="I33" s="16"/>
      <c r="J33" s="15"/>
      <c r="K33" s="55"/>
      <c r="L33" s="24"/>
      <c r="M33" s="24"/>
      <c r="N33" s="24"/>
      <c r="O33" s="24"/>
    </row>
    <row r="34" spans="1:18" x14ac:dyDescent="0.25">
      <c r="A34" s="24" t="s">
        <v>267</v>
      </c>
      <c r="D34" s="13"/>
      <c r="G34" s="13"/>
      <c r="I34" s="13"/>
      <c r="J34" s="194">
        <f>K34*B7</f>
        <v>621.17307907199995</v>
      </c>
      <c r="K34" s="66">
        <f>(9.38+0.93)*E12/100</f>
        <v>28.1463</v>
      </c>
      <c r="L34" s="9" t="s">
        <v>301</v>
      </c>
      <c r="M34" s="24"/>
      <c r="N34" s="24"/>
      <c r="O34" s="24"/>
    </row>
    <row r="35" spans="1:18" x14ac:dyDescent="0.25">
      <c r="A35" t="s">
        <v>55</v>
      </c>
      <c r="D35" s="13"/>
      <c r="G35" s="13"/>
      <c r="I35" s="13"/>
      <c r="J35" s="194">
        <f>K35*B7</f>
        <v>29.522289888000003</v>
      </c>
      <c r="K35" s="66">
        <f>0.49*E12/100</f>
        <v>1.3377000000000001</v>
      </c>
      <c r="L35" s="9" t="s">
        <v>302</v>
      </c>
      <c r="M35" s="24"/>
      <c r="N35" s="24"/>
      <c r="O35" s="24"/>
    </row>
    <row r="36" spans="1:18" x14ac:dyDescent="0.25">
      <c r="A36" t="s">
        <v>56</v>
      </c>
      <c r="D36" s="52"/>
      <c r="G36" s="52"/>
      <c r="I36" s="52"/>
      <c r="J36" s="194">
        <f>K36*B7</f>
        <v>33.10416</v>
      </c>
      <c r="K36" s="66">
        <v>1.5</v>
      </c>
      <c r="L36" s="9" t="s">
        <v>249</v>
      </c>
      <c r="M36" s="24"/>
      <c r="N36" s="24"/>
      <c r="O36" s="24"/>
    </row>
    <row r="37" spans="1:18" x14ac:dyDescent="0.25">
      <c r="A37" s="55" t="s">
        <v>36</v>
      </c>
      <c r="B37" s="15"/>
      <c r="C37" s="15"/>
      <c r="D37" s="16"/>
      <c r="E37" s="15"/>
      <c r="F37" s="15"/>
      <c r="G37" s="16"/>
      <c r="H37" s="15"/>
      <c r="I37" s="16"/>
      <c r="J37" s="199">
        <v>0</v>
      </c>
      <c r="K37" s="86">
        <f>J37/B7</f>
        <v>0</v>
      </c>
      <c r="L37" s="24"/>
      <c r="M37" s="24"/>
      <c r="N37" s="24"/>
      <c r="O37" s="24"/>
    </row>
    <row r="38" spans="1:18" x14ac:dyDescent="0.25">
      <c r="A38" s="8" t="s">
        <v>11</v>
      </c>
      <c r="D38" s="13"/>
      <c r="G38" s="13"/>
      <c r="I38" s="13"/>
      <c r="J38" s="10">
        <f>SUM(J34:J37)</f>
        <v>683.79952895999998</v>
      </c>
      <c r="K38" s="87">
        <f>SUM(K34:K37)</f>
        <v>30.984000000000002</v>
      </c>
      <c r="L38" s="9" t="s">
        <v>295</v>
      </c>
      <c r="M38" s="24"/>
      <c r="N38" s="24"/>
      <c r="O38" s="24"/>
    </row>
    <row r="39" spans="1:18" ht="6" customHeight="1" x14ac:dyDescent="0.25">
      <c r="D39" s="13"/>
      <c r="G39" s="13"/>
      <c r="I39" s="13"/>
      <c r="L39" s="66"/>
      <c r="M39" s="24"/>
      <c r="N39" s="24"/>
      <c r="O39" s="24"/>
    </row>
    <row r="40" spans="1:18" x14ac:dyDescent="0.25">
      <c r="A40" s="17" t="s">
        <v>12</v>
      </c>
      <c r="B40" s="15"/>
      <c r="C40" s="15"/>
      <c r="D40" s="16"/>
      <c r="E40" s="15"/>
      <c r="F40" s="15"/>
      <c r="G40" s="16"/>
      <c r="H40" s="15"/>
      <c r="I40" s="16"/>
      <c r="J40" s="18">
        <f>J31+J38</f>
        <v>2889.7764251814588</v>
      </c>
      <c r="K40" s="85">
        <f>K31+K38</f>
        <v>140.57995975089344</v>
      </c>
      <c r="L40" s="9" t="s">
        <v>303</v>
      </c>
      <c r="M40" s="24"/>
      <c r="N40" s="24"/>
      <c r="O40" s="24"/>
    </row>
    <row r="41" spans="1:18" x14ac:dyDescent="0.25">
      <c r="A41" t="s">
        <v>26</v>
      </c>
      <c r="D41" s="13"/>
      <c r="G41" s="13"/>
      <c r="I41" s="13"/>
      <c r="J41" s="4">
        <f>J16-J31</f>
        <v>406.31739741054116</v>
      </c>
      <c r="K41" s="66">
        <f>K16-K31</f>
        <v>8.7710805379403638</v>
      </c>
      <c r="L41" s="139">
        <f>58.66*(E12/100)</f>
        <v>160.14179999999999</v>
      </c>
      <c r="R41" s="34"/>
    </row>
    <row r="42" spans="1:18" ht="15.75" thickBot="1" x14ac:dyDescent="0.3">
      <c r="A42" s="2" t="s">
        <v>14</v>
      </c>
      <c r="D42" s="13"/>
      <c r="G42" s="13"/>
      <c r="I42" s="13"/>
      <c r="J42" s="83">
        <f>J16-J40</f>
        <v>-277.4821315494587</v>
      </c>
      <c r="K42" s="88">
        <f>K16-K40</f>
        <v>-22.212919462059645</v>
      </c>
      <c r="L42" s="4"/>
      <c r="R42" s="34"/>
    </row>
    <row r="43" spans="1:18" ht="59.25" customHeight="1" thickTop="1" x14ac:dyDescent="0.25">
      <c r="A43" s="33"/>
      <c r="B43" s="34"/>
      <c r="C43" s="34"/>
      <c r="D43" s="35"/>
      <c r="E43" s="34"/>
      <c r="F43" s="34"/>
      <c r="G43" s="35"/>
      <c r="H43" s="34"/>
      <c r="I43" s="35"/>
      <c r="J43" s="19"/>
      <c r="K43" s="89"/>
    </row>
    <row r="44" spans="1:18" ht="14.45" customHeight="1" x14ac:dyDescent="0.25">
      <c r="A44" s="215" t="s">
        <v>30</v>
      </c>
      <c r="B44" s="216"/>
      <c r="C44" s="216"/>
      <c r="D44" s="216"/>
      <c r="E44" s="216"/>
      <c r="F44" s="216"/>
      <c r="G44" s="216"/>
      <c r="H44" s="216"/>
      <c r="I44" s="216"/>
      <c r="J44" s="216"/>
      <c r="K44" s="90"/>
    </row>
    <row r="45" spans="1:18" ht="16.5" customHeight="1" x14ac:dyDescent="0.25">
      <c r="A45" s="39" t="s">
        <v>51</v>
      </c>
      <c r="B45" s="39"/>
      <c r="C45" s="39"/>
      <c r="D45" s="39"/>
      <c r="E45" s="39"/>
      <c r="F45" s="39"/>
      <c r="G45" s="39"/>
      <c r="H45" s="39"/>
      <c r="I45" s="39"/>
      <c r="J45" s="39"/>
      <c r="K45" s="39" t="str">
        <f>TEXT(Notes!D2,"MMM. DD, YYYY")</f>
        <v>Dec. 01, 2015</v>
      </c>
    </row>
    <row r="46" spans="1:18" ht="22.5" customHeight="1" x14ac:dyDescent="0.25">
      <c r="B46" s="46"/>
    </row>
    <row r="47" spans="1:18" ht="27" customHeight="1" thickBot="1" x14ac:dyDescent="0.35">
      <c r="A47" s="217" t="str">
        <f>A1</f>
        <v xml:space="preserve"> KSU Farrow-to-Finish Swine Budget</v>
      </c>
      <c r="B47" s="227"/>
      <c r="C47" s="227"/>
      <c r="D47" s="227"/>
      <c r="E47" s="227"/>
      <c r="F47" s="227"/>
      <c r="G47" s="220"/>
      <c r="H47" s="220"/>
      <c r="I47" s="220"/>
      <c r="J47" s="220"/>
      <c r="K47" s="92"/>
    </row>
    <row r="71" spans="13:13" x14ac:dyDescent="0.25">
      <c r="M71" s="32"/>
    </row>
    <row r="72" spans="13:13" x14ac:dyDescent="0.25">
      <c r="M72" s="32"/>
    </row>
    <row r="73" spans="13:13" x14ac:dyDescent="0.25">
      <c r="M73" s="32"/>
    </row>
    <row r="74" spans="13:13" x14ac:dyDescent="0.25">
      <c r="M74" s="32"/>
    </row>
    <row r="75" spans="13:13" x14ac:dyDescent="0.25">
      <c r="M75" s="112"/>
    </row>
    <row r="86" spans="1:11" ht="12.75" customHeight="1" x14ac:dyDescent="0.25"/>
    <row r="87" spans="1:11" ht="88.5" customHeight="1" x14ac:dyDescent="0.25"/>
    <row r="88" spans="1:11" x14ac:dyDescent="0.25">
      <c r="A88" s="215" t="s">
        <v>30</v>
      </c>
      <c r="B88" s="216"/>
      <c r="C88" s="216"/>
      <c r="D88" s="216"/>
      <c r="E88" s="216"/>
      <c r="F88" s="216"/>
      <c r="G88" s="216"/>
      <c r="H88" s="216"/>
      <c r="I88" s="216"/>
      <c r="J88" s="216"/>
      <c r="K88" s="90"/>
    </row>
    <row r="89" spans="1:11" ht="16.5" customHeight="1" x14ac:dyDescent="0.25">
      <c r="A89" s="39" t="str">
        <f>A45</f>
        <v>Publication: AM-FMG-FarFin</v>
      </c>
      <c r="B89" s="39"/>
      <c r="C89" s="39"/>
      <c r="D89" s="39"/>
      <c r="E89" s="39"/>
      <c r="F89" s="39"/>
      <c r="G89" s="39"/>
      <c r="H89" s="39"/>
      <c r="I89" s="39"/>
      <c r="J89" s="39"/>
      <c r="K89" s="39" t="str">
        <f>K45</f>
        <v>Dec. 01, 2015</v>
      </c>
    </row>
    <row r="90" spans="1:11" ht="22.5" customHeight="1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27" customHeight="1" thickBot="1" x14ac:dyDescent="0.35">
      <c r="A91" s="217" t="str">
        <f>A47</f>
        <v xml:space="preserve"> KSU Farrow-to-Finish Swine Budget</v>
      </c>
      <c r="B91" s="218"/>
      <c r="C91" s="219"/>
      <c r="D91" s="219"/>
      <c r="E91" s="219"/>
      <c r="F91" s="219"/>
      <c r="G91" s="220"/>
      <c r="H91" s="220"/>
      <c r="I91" s="220"/>
      <c r="J91" s="220"/>
      <c r="K91" s="81"/>
    </row>
    <row r="92" spans="1:11" ht="15.75" x14ac:dyDescent="0.25">
      <c r="A92" s="60" t="s">
        <v>37</v>
      </c>
    </row>
    <row r="93" spans="1:11" ht="7.15" customHeight="1" x14ac:dyDescent="0.25"/>
    <row r="94" spans="1:11" ht="15.75" thickBot="1" x14ac:dyDescent="0.3">
      <c r="A94" s="223" t="s">
        <v>253</v>
      </c>
      <c r="B94" s="224"/>
      <c r="C94" s="224"/>
      <c r="D94" s="53"/>
      <c r="E94" s="53"/>
    </row>
    <row r="95" spans="1:11" x14ac:dyDescent="0.25">
      <c r="A95" s="17" t="s">
        <v>212</v>
      </c>
      <c r="B95" s="17" t="s">
        <v>19</v>
      </c>
      <c r="C95" s="17" t="s">
        <v>4</v>
      </c>
      <c r="D95" s="34"/>
      <c r="E95" s="34"/>
    </row>
    <row r="96" spans="1:11" x14ac:dyDescent="0.25">
      <c r="A96" t="str">
        <f>Feed!A23</f>
        <v>Corn, Yellow Dent</v>
      </c>
      <c r="B96" s="5">
        <f>Feed!H23</f>
        <v>590.81300536472656</v>
      </c>
      <c r="C96" s="5" t="s">
        <v>5</v>
      </c>
      <c r="D96" s="6"/>
    </row>
    <row r="97" spans="1:4" hidden="1" x14ac:dyDescent="0.25">
      <c r="A97" t="str">
        <f>Feed!A24</f>
        <v>Corn, Nutridense</v>
      </c>
      <c r="B97" s="5">
        <f>Feed!H24</f>
        <v>0</v>
      </c>
      <c r="C97" s="5" t="s">
        <v>5</v>
      </c>
      <c r="D97" s="6"/>
    </row>
    <row r="98" spans="1:4" hidden="1" x14ac:dyDescent="0.25">
      <c r="A98" t="str">
        <f>Feed!A25</f>
        <v>Corn Bran</v>
      </c>
      <c r="B98" s="5">
        <f>Feed!H25</f>
        <v>0</v>
      </c>
      <c r="C98" s="5" t="s">
        <v>5</v>
      </c>
      <c r="D98" s="6"/>
    </row>
    <row r="99" spans="1:4" hidden="1" x14ac:dyDescent="0.25">
      <c r="A99" t="str">
        <f>Feed!A26</f>
        <v>Corn DDG</v>
      </c>
      <c r="B99" s="5">
        <f>Feed!H26</f>
        <v>0</v>
      </c>
      <c r="C99" s="5" t="s">
        <v>5</v>
      </c>
      <c r="D99" s="6"/>
    </row>
    <row r="100" spans="1:4" hidden="1" x14ac:dyDescent="0.25">
      <c r="A100" t="str">
        <f>Feed!A27</f>
        <v>Corn DDGS, &gt;10% Oil</v>
      </c>
      <c r="B100" s="5">
        <f>Feed!H27</f>
        <v>0</v>
      </c>
      <c r="C100" s="5" t="s">
        <v>5</v>
      </c>
      <c r="D100" s="6"/>
    </row>
    <row r="101" spans="1:4" hidden="1" x14ac:dyDescent="0.25">
      <c r="A101" t="str">
        <f>Feed!A28</f>
        <v>Corn DDGS, &gt;6 and &lt;9% Oil</v>
      </c>
      <c r="B101" s="5">
        <f>Feed!H28</f>
        <v>0</v>
      </c>
      <c r="C101" s="5" t="s">
        <v>5</v>
      </c>
      <c r="D101" s="6"/>
    </row>
    <row r="102" spans="1:4" hidden="1" x14ac:dyDescent="0.25">
      <c r="A102" t="str">
        <f>Feed!A29</f>
        <v>Corn DDGS, &lt;4% Oil</v>
      </c>
      <c r="B102" s="5">
        <f>Feed!H29</f>
        <v>0</v>
      </c>
      <c r="C102" s="5" t="s">
        <v>5</v>
      </c>
      <c r="D102" s="6"/>
    </row>
    <row r="103" spans="1:4" hidden="1" x14ac:dyDescent="0.25">
      <c r="A103" t="str">
        <f>Feed!A30</f>
        <v>Corn HP DDG</v>
      </c>
      <c r="B103" s="5">
        <f>Feed!H30</f>
        <v>0</v>
      </c>
      <c r="C103" s="5" t="s">
        <v>5</v>
      </c>
      <c r="D103" s="6"/>
    </row>
    <row r="104" spans="1:4" hidden="1" x14ac:dyDescent="0.25">
      <c r="A104" t="str">
        <f>Feed!A31</f>
        <v>Soybean Meal, Dehull, Sol Extr</v>
      </c>
      <c r="B104" s="5">
        <f>Feed!H31</f>
        <v>0</v>
      </c>
      <c r="C104" s="5" t="s">
        <v>5</v>
      </c>
      <c r="D104" s="6"/>
    </row>
    <row r="105" spans="1:4" hidden="1" x14ac:dyDescent="0.25">
      <c r="A105" t="str">
        <f>Feed!A32</f>
        <v>Soybean Meal, Dehulled, Expelled</v>
      </c>
      <c r="B105" s="5">
        <f>Feed!H32</f>
        <v>0</v>
      </c>
      <c r="C105" s="5" t="s">
        <v>5</v>
      </c>
      <c r="D105" s="6"/>
    </row>
    <row r="106" spans="1:4" hidden="1" x14ac:dyDescent="0.25">
      <c r="A106" t="str">
        <f>Feed!A33</f>
        <v>Soybean Meal, Solvent Extracted</v>
      </c>
      <c r="B106" s="5">
        <f>Feed!H33</f>
        <v>0</v>
      </c>
      <c r="C106" s="5" t="s">
        <v>5</v>
      </c>
      <c r="D106" s="6"/>
    </row>
    <row r="107" spans="1:4" hidden="1" x14ac:dyDescent="0.25">
      <c r="A107" t="str">
        <f>Feed!A34</f>
        <v>Corn Gluten Meal</v>
      </c>
      <c r="B107" s="5">
        <f>Feed!H34</f>
        <v>0</v>
      </c>
      <c r="C107" s="5" t="s">
        <v>5</v>
      </c>
      <c r="D107" s="6"/>
    </row>
    <row r="108" spans="1:4" hidden="1" x14ac:dyDescent="0.25">
      <c r="A108" t="str">
        <f>Feed!A35</f>
        <v>Corn Grits, Hominy Feed</v>
      </c>
      <c r="B108" s="5">
        <f>Feed!H35</f>
        <v>0</v>
      </c>
      <c r="C108" s="5" t="s">
        <v>5</v>
      </c>
      <c r="D108" s="6"/>
    </row>
    <row r="109" spans="1:4" hidden="1" x14ac:dyDescent="0.25">
      <c r="A109" t="str">
        <f>Feed!A36</f>
        <v>Cotton Seeds, Fullfat</v>
      </c>
      <c r="B109" s="5">
        <f>Feed!H36</f>
        <v>0</v>
      </c>
      <c r="C109" s="5" t="s">
        <v>5</v>
      </c>
      <c r="D109" s="6"/>
    </row>
    <row r="110" spans="1:4" hidden="1" x14ac:dyDescent="0.25">
      <c r="A110" t="str">
        <f>Feed!A37</f>
        <v>Cotton Seed Meal</v>
      </c>
      <c r="B110" s="5">
        <f>Feed!H37</f>
        <v>0</v>
      </c>
      <c r="C110" s="5" t="s">
        <v>5</v>
      </c>
      <c r="D110" s="6"/>
    </row>
    <row r="111" spans="1:4" hidden="1" x14ac:dyDescent="0.25">
      <c r="A111" t="str">
        <f>Feed!A38</f>
        <v>Feather Meal</v>
      </c>
      <c r="B111" s="5">
        <f>Feed!H38</f>
        <v>0</v>
      </c>
      <c r="C111" s="5" t="s">
        <v>5</v>
      </c>
      <c r="D111" s="6"/>
    </row>
    <row r="112" spans="1:4" hidden="1" x14ac:dyDescent="0.25">
      <c r="A112" t="str">
        <f>Feed!A39</f>
        <v>Fish Meal Combined</v>
      </c>
      <c r="B112" s="5">
        <f>Feed!H39</f>
        <v>0</v>
      </c>
      <c r="C112" s="5" t="s">
        <v>5</v>
      </c>
      <c r="D112" s="6"/>
    </row>
    <row r="113" spans="1:4" hidden="1" x14ac:dyDescent="0.25">
      <c r="A113" t="str">
        <f>Feed!A40</f>
        <v>Flaxseed</v>
      </c>
      <c r="B113" s="5">
        <f>Feed!H40</f>
        <v>0</v>
      </c>
      <c r="C113" s="5" t="s">
        <v>5</v>
      </c>
      <c r="D113" s="6"/>
    </row>
    <row r="114" spans="1:4" hidden="1" x14ac:dyDescent="0.25">
      <c r="A114" t="str">
        <f>Feed!A41</f>
        <v>Flaxseed Meal</v>
      </c>
      <c r="B114" s="5">
        <f>Feed!H41</f>
        <v>0</v>
      </c>
      <c r="C114" s="5" t="s">
        <v>5</v>
      </c>
      <c r="D114" s="6"/>
    </row>
    <row r="115" spans="1:4" hidden="1" x14ac:dyDescent="0.25">
      <c r="A115" t="str">
        <f>Feed!A42</f>
        <v>Lupins</v>
      </c>
      <c r="B115" s="5">
        <f>Feed!H42</f>
        <v>0</v>
      </c>
      <c r="C115" s="5" t="s">
        <v>5</v>
      </c>
      <c r="D115" s="6"/>
    </row>
    <row r="116" spans="1:4" hidden="1" x14ac:dyDescent="0.25">
      <c r="A116" t="str">
        <f>Feed!A43</f>
        <v>Meat Meal</v>
      </c>
      <c r="B116" s="5">
        <f>Feed!H43</f>
        <v>0</v>
      </c>
      <c r="C116" s="5" t="s">
        <v>5</v>
      </c>
      <c r="D116" s="6"/>
    </row>
    <row r="117" spans="1:4" hidden="1" x14ac:dyDescent="0.25">
      <c r="A117" t="str">
        <f>Feed!A44</f>
        <v>Meat and Bone Meal, P &gt;4%</v>
      </c>
      <c r="B117" s="5">
        <f>Feed!H44</f>
        <v>0</v>
      </c>
      <c r="C117" s="5" t="s">
        <v>5</v>
      </c>
      <c r="D117" s="6"/>
    </row>
    <row r="118" spans="1:4" hidden="1" x14ac:dyDescent="0.25">
      <c r="A118" t="str">
        <f>Feed!A45</f>
        <v>Milk, Casein</v>
      </c>
      <c r="B118" s="5">
        <f>Feed!H45</f>
        <v>0</v>
      </c>
      <c r="C118" s="5" t="s">
        <v>5</v>
      </c>
      <c r="D118" s="6"/>
    </row>
    <row r="119" spans="1:4" hidden="1" x14ac:dyDescent="0.25">
      <c r="A119" t="str">
        <f>Feed!A46</f>
        <v>Milk, Lactose</v>
      </c>
      <c r="B119" s="5">
        <f>Feed!H46</f>
        <v>0</v>
      </c>
      <c r="C119" s="5" t="s">
        <v>5</v>
      </c>
      <c r="D119" s="6"/>
    </row>
    <row r="120" spans="1:4" hidden="1" x14ac:dyDescent="0.25">
      <c r="A120" t="str">
        <f>Feed!A47</f>
        <v>Milk, Skim Milk Powder</v>
      </c>
      <c r="B120" s="5">
        <f>Feed!H47</f>
        <v>0</v>
      </c>
      <c r="C120" s="5" t="s">
        <v>5</v>
      </c>
      <c r="D120" s="6"/>
    </row>
    <row r="121" spans="1:4" hidden="1" x14ac:dyDescent="0.25">
      <c r="A121" t="str">
        <f>Feed!A48</f>
        <v>Milk, Whey Powder</v>
      </c>
      <c r="B121" s="5">
        <f>Feed!H48</f>
        <v>0</v>
      </c>
      <c r="C121" s="5" t="s">
        <v>5</v>
      </c>
      <c r="D121" s="6"/>
    </row>
    <row r="122" spans="1:4" hidden="1" x14ac:dyDescent="0.25">
      <c r="A122" t="str">
        <f>Feed!A49</f>
        <v>Milk, Whey Permeate, 85% lactose</v>
      </c>
      <c r="B122" s="5">
        <f>Feed!H49</f>
        <v>0</v>
      </c>
      <c r="C122" s="5" t="s">
        <v>5</v>
      </c>
      <c r="D122" s="6"/>
    </row>
    <row r="123" spans="1:4" hidden="1" x14ac:dyDescent="0.25">
      <c r="A123" t="str">
        <f>Feed!A50</f>
        <v>Milk, Whey Protein Concentrate</v>
      </c>
      <c r="B123" s="5">
        <f>Feed!H50</f>
        <v>0</v>
      </c>
      <c r="C123" s="5" t="s">
        <v>5</v>
      </c>
      <c r="D123" s="6"/>
    </row>
    <row r="124" spans="1:4" hidden="1" x14ac:dyDescent="0.25">
      <c r="A124" t="str">
        <f>Feed!A51</f>
        <v>Millet</v>
      </c>
      <c r="B124" s="5">
        <f>Feed!H51</f>
        <v>0</v>
      </c>
      <c r="C124" s="5" t="s">
        <v>5</v>
      </c>
      <c r="D124" s="6"/>
    </row>
    <row r="125" spans="1:4" hidden="1" x14ac:dyDescent="0.25">
      <c r="A125" t="str">
        <f>Feed!A52</f>
        <v>Molasses, Sugarbeet</v>
      </c>
      <c r="B125" s="5">
        <f>Feed!H52</f>
        <v>0</v>
      </c>
      <c r="C125" s="5" t="s">
        <v>5</v>
      </c>
      <c r="D125" s="6"/>
    </row>
    <row r="126" spans="1:4" hidden="1" x14ac:dyDescent="0.25">
      <c r="A126" t="str">
        <f>Feed!A53</f>
        <v>Molasses, Sugarcane</v>
      </c>
      <c r="B126" s="5">
        <f>Feed!H53</f>
        <v>0</v>
      </c>
      <c r="C126" s="5" t="s">
        <v>5</v>
      </c>
      <c r="D126" s="6"/>
    </row>
    <row r="127" spans="1:4" hidden="1" x14ac:dyDescent="0.25">
      <c r="A127" t="str">
        <f>Feed!A54</f>
        <v>Oats</v>
      </c>
      <c r="B127" s="5">
        <f>Feed!H54</f>
        <v>0</v>
      </c>
      <c r="C127" s="5" t="s">
        <v>5</v>
      </c>
      <c r="D127" s="6"/>
    </row>
    <row r="128" spans="1:4" hidden="1" x14ac:dyDescent="0.25">
      <c r="A128" t="str">
        <f>Feed!A55</f>
        <v>Oats, Naked</v>
      </c>
      <c r="B128" s="5">
        <f>Feed!H55</f>
        <v>0</v>
      </c>
      <c r="C128" s="5" t="s">
        <v>5</v>
      </c>
      <c r="D128" s="6"/>
    </row>
    <row r="129" spans="1:4" hidden="1" x14ac:dyDescent="0.25">
      <c r="A129" t="str">
        <f>Feed!A56</f>
        <v>Oat Groats</v>
      </c>
      <c r="B129" s="5">
        <f>Feed!H56</f>
        <v>0</v>
      </c>
      <c r="C129" s="5" t="s">
        <v>5</v>
      </c>
      <c r="D129" s="6"/>
    </row>
    <row r="130" spans="1:4" hidden="1" x14ac:dyDescent="0.25">
      <c r="A130" t="str">
        <f>Feed!A57</f>
        <v>Peanut Meal, Expelled</v>
      </c>
      <c r="B130" s="5">
        <f>Feed!H57</f>
        <v>0</v>
      </c>
      <c r="C130" s="5" t="s">
        <v>5</v>
      </c>
      <c r="D130" s="6"/>
    </row>
    <row r="131" spans="1:4" hidden="1" x14ac:dyDescent="0.25">
      <c r="A131" t="str">
        <f>Feed!A58</f>
        <v>Peanut Meal, Extracted</v>
      </c>
      <c r="B131" s="5">
        <f>Feed!H58</f>
        <v>0</v>
      </c>
      <c r="C131" s="5" t="s">
        <v>5</v>
      </c>
      <c r="D131" s="6"/>
    </row>
    <row r="132" spans="1:4" hidden="1" x14ac:dyDescent="0.25">
      <c r="A132" t="str">
        <f>Feed!A59</f>
        <v>Peas, Field Peas</v>
      </c>
      <c r="B132" s="5">
        <f>Feed!H59</f>
        <v>0</v>
      </c>
      <c r="C132" s="5" t="s">
        <v>5</v>
      </c>
      <c r="D132" s="6"/>
    </row>
    <row r="133" spans="1:4" hidden="1" x14ac:dyDescent="0.25">
      <c r="A133" t="str">
        <f>Feed!A60</f>
        <v>Pea Protein Concentrate</v>
      </c>
      <c r="B133" s="5">
        <f>Feed!H60</f>
        <v>0</v>
      </c>
      <c r="C133" s="5" t="s">
        <v>5</v>
      </c>
      <c r="D133" s="6"/>
    </row>
    <row r="134" spans="1:4" hidden="1" x14ac:dyDescent="0.25">
      <c r="A134" t="str">
        <f>Feed!A61</f>
        <v>Potato Protein Concentrate</v>
      </c>
      <c r="B134" s="5">
        <f>Feed!H61</f>
        <v>0</v>
      </c>
      <c r="C134" s="5" t="s">
        <v>5</v>
      </c>
      <c r="D134" s="6"/>
    </row>
    <row r="135" spans="1:4" hidden="1" x14ac:dyDescent="0.25">
      <c r="A135" t="str">
        <f>Feed!A62</f>
        <v>Poultry Byproduct</v>
      </c>
      <c r="B135" s="5">
        <f>Feed!H62</f>
        <v>0</v>
      </c>
      <c r="C135" s="5" t="s">
        <v>5</v>
      </c>
      <c r="D135" s="6"/>
    </row>
    <row r="136" spans="1:4" hidden="1" x14ac:dyDescent="0.25">
      <c r="A136" t="str">
        <f>Feed!A63</f>
        <v>Rice</v>
      </c>
      <c r="B136" s="5">
        <f>Feed!H63</f>
        <v>0</v>
      </c>
      <c r="C136" s="5" t="s">
        <v>5</v>
      </c>
      <c r="D136" s="6"/>
    </row>
    <row r="137" spans="1:4" hidden="1" x14ac:dyDescent="0.25">
      <c r="A137" t="str">
        <f>Feed!A64</f>
        <v>Rice Bran</v>
      </c>
      <c r="B137" s="5">
        <f>Feed!H64</f>
        <v>0</v>
      </c>
      <c r="C137" s="5" t="s">
        <v>5</v>
      </c>
      <c r="D137" s="6"/>
    </row>
    <row r="138" spans="1:4" hidden="1" x14ac:dyDescent="0.25">
      <c r="A138" t="str">
        <f>Feed!A65</f>
        <v>Rice Bran, Defatted</v>
      </c>
      <c r="B138" s="5">
        <f>Feed!H65</f>
        <v>0</v>
      </c>
      <c r="C138" s="5" t="s">
        <v>5</v>
      </c>
      <c r="D138" s="6"/>
    </row>
    <row r="139" spans="1:4" hidden="1" x14ac:dyDescent="0.25">
      <c r="A139" t="str">
        <f>Feed!A66</f>
        <v>Rice, Broken</v>
      </c>
      <c r="B139" s="5">
        <f>Feed!H66</f>
        <v>0</v>
      </c>
      <c r="C139" s="5" t="s">
        <v>5</v>
      </c>
      <c r="D139" s="6"/>
    </row>
    <row r="140" spans="1:4" hidden="1" x14ac:dyDescent="0.25">
      <c r="A140" t="str">
        <f>Feed!A67</f>
        <v>Rye</v>
      </c>
      <c r="B140" s="5">
        <f>Feed!H67</f>
        <v>0</v>
      </c>
      <c r="C140" s="5" t="s">
        <v>5</v>
      </c>
      <c r="D140" s="6"/>
    </row>
    <row r="141" spans="1:4" hidden="1" x14ac:dyDescent="0.25">
      <c r="A141" t="str">
        <f>Feed!A68</f>
        <v>Sesame Meal</v>
      </c>
      <c r="B141" s="5">
        <f>Feed!H68</f>
        <v>0</v>
      </c>
      <c r="C141" s="5" t="s">
        <v>5</v>
      </c>
      <c r="D141" s="6"/>
    </row>
    <row r="142" spans="1:4" hidden="1" x14ac:dyDescent="0.25">
      <c r="A142" t="str">
        <f>Feed!A69</f>
        <v>Sorghum</v>
      </c>
      <c r="B142" s="5">
        <f>Feed!H69</f>
        <v>0</v>
      </c>
      <c r="C142" s="5" t="s">
        <v>5</v>
      </c>
      <c r="D142" s="6"/>
    </row>
    <row r="143" spans="1:4" hidden="1" x14ac:dyDescent="0.25">
      <c r="A143" t="str">
        <f>Feed!A70</f>
        <v>Soybeans, Full Fat</v>
      </c>
      <c r="B143" s="5">
        <f>Feed!H70</f>
        <v>0</v>
      </c>
      <c r="C143" s="5" t="s">
        <v>5</v>
      </c>
      <c r="D143" s="6"/>
    </row>
    <row r="144" spans="1:4" hidden="1" x14ac:dyDescent="0.25">
      <c r="A144" t="str">
        <f>Feed!A71</f>
        <v>Soybeans, High Protein, Full Fat</v>
      </c>
      <c r="B144" s="5">
        <f>Feed!H71</f>
        <v>0</v>
      </c>
      <c r="C144" s="5" t="s">
        <v>5</v>
      </c>
      <c r="D144" s="6"/>
    </row>
    <row r="145" spans="1:4" hidden="1" x14ac:dyDescent="0.25">
      <c r="A145" t="str">
        <f>Feed!A72</f>
        <v>Soybeans, Low Oligosaccharide, Full Fat</v>
      </c>
      <c r="B145" s="5">
        <f>Feed!H72</f>
        <v>0</v>
      </c>
      <c r="C145" s="5" t="s">
        <v>5</v>
      </c>
      <c r="D145" s="6"/>
    </row>
    <row r="146" spans="1:4" hidden="1" x14ac:dyDescent="0.25">
      <c r="A146" t="str">
        <f>Feed!A73</f>
        <v>Soybean Meal, High Protein, Expelled</v>
      </c>
      <c r="B146" s="5">
        <f>Feed!H73</f>
        <v>0</v>
      </c>
      <c r="C146" s="5" t="s">
        <v>5</v>
      </c>
      <c r="D146" s="6"/>
    </row>
    <row r="147" spans="1:4" hidden="1" x14ac:dyDescent="0.25">
      <c r="A147" t="str">
        <f>Feed!A74</f>
        <v>Soybean Meal, Low Oligosacch, Expell</v>
      </c>
      <c r="B147" s="5">
        <f>Feed!H74</f>
        <v>0</v>
      </c>
      <c r="C147" s="5" t="s">
        <v>5</v>
      </c>
      <c r="D147" s="6"/>
    </row>
    <row r="148" spans="1:4" hidden="1" x14ac:dyDescent="0.25">
      <c r="A148" t="str">
        <f>Feed!A75</f>
        <v>Soybean Meal, Expelled</v>
      </c>
      <c r="B148" s="5">
        <f>Feed!H75</f>
        <v>0</v>
      </c>
      <c r="C148" s="5" t="s">
        <v>5</v>
      </c>
      <c r="D148" s="6"/>
    </row>
    <row r="149" spans="1:4" hidden="1" x14ac:dyDescent="0.25">
      <c r="A149" t="str">
        <f>Feed!A76</f>
        <v>Soybean Meal, Dehulled, Expelled</v>
      </c>
      <c r="B149" s="5">
        <f>Feed!H76</f>
        <v>0</v>
      </c>
      <c r="C149" s="5" t="s">
        <v>5</v>
      </c>
      <c r="D149" s="6"/>
    </row>
    <row r="150" spans="1:4" hidden="1" x14ac:dyDescent="0.25">
      <c r="A150" t="str">
        <f>Feed!A77</f>
        <v>Soybean Meal, Solvent Extracted</v>
      </c>
      <c r="B150" s="5">
        <f>Feed!H77</f>
        <v>0</v>
      </c>
      <c r="C150" s="5" t="s">
        <v>5</v>
      </c>
      <c r="D150" s="6"/>
    </row>
    <row r="151" spans="1:4" x14ac:dyDescent="0.25">
      <c r="A151" t="str">
        <f>Feed!A78</f>
        <v>Soybean Meal, Dehull, Sol Extr</v>
      </c>
      <c r="B151" s="5">
        <f>Feed!H78</f>
        <v>147.40452699319877</v>
      </c>
      <c r="C151" s="5" t="s">
        <v>5</v>
      </c>
      <c r="D151" s="6"/>
    </row>
    <row r="152" spans="1:4" hidden="1" x14ac:dyDescent="0.25">
      <c r="A152" t="str">
        <f>Feed!A79</f>
        <v>Soybean Meal, High Prot, Dehull, Solv Extr</v>
      </c>
      <c r="B152" s="5">
        <f>Feed!H79</f>
        <v>0</v>
      </c>
      <c r="C152" s="5" t="s">
        <v>5</v>
      </c>
      <c r="D152" s="6"/>
    </row>
    <row r="153" spans="1:4" hidden="1" x14ac:dyDescent="0.25">
      <c r="A153" t="str">
        <f>Feed!A80</f>
        <v>Soybean Meal, Enzyme Treated</v>
      </c>
      <c r="B153" s="5">
        <f>Feed!H80</f>
        <v>0</v>
      </c>
      <c r="C153" s="5" t="s">
        <v>5</v>
      </c>
      <c r="D153" s="6"/>
    </row>
    <row r="154" spans="1:4" hidden="1" x14ac:dyDescent="0.25">
      <c r="A154" t="str">
        <f>Feed!A81</f>
        <v>Soybean Meal, Fermented</v>
      </c>
      <c r="B154" s="5">
        <f>Feed!H81</f>
        <v>0</v>
      </c>
      <c r="C154" s="5" t="s">
        <v>5</v>
      </c>
      <c r="D154" s="6"/>
    </row>
    <row r="155" spans="1:4" hidden="1" x14ac:dyDescent="0.25">
      <c r="A155" t="str">
        <f>Feed!A82</f>
        <v>Soybean Hulls</v>
      </c>
      <c r="B155" s="5">
        <f>Feed!H82</f>
        <v>0</v>
      </c>
      <c r="C155" s="5" t="s">
        <v>5</v>
      </c>
      <c r="D155" s="6"/>
    </row>
    <row r="156" spans="1:4" hidden="1" x14ac:dyDescent="0.25">
      <c r="A156" t="str">
        <f>Feed!A83</f>
        <v>Soy Protein Concentrate</v>
      </c>
      <c r="B156" s="5">
        <f>Feed!H83</f>
        <v>0</v>
      </c>
      <c r="C156" s="5" t="s">
        <v>5</v>
      </c>
      <c r="D156" s="6"/>
    </row>
    <row r="157" spans="1:4" hidden="1" x14ac:dyDescent="0.25">
      <c r="A157" t="str">
        <f>Feed!A84</f>
        <v>Soy Protein Isolate</v>
      </c>
      <c r="B157" s="5">
        <f>Feed!H84</f>
        <v>0</v>
      </c>
      <c r="C157" s="5" t="s">
        <v>5</v>
      </c>
      <c r="D157" s="6"/>
    </row>
    <row r="158" spans="1:4" hidden="1" x14ac:dyDescent="0.25">
      <c r="A158" t="str">
        <f>Feed!A85</f>
        <v>Sugar Beet Pulp</v>
      </c>
      <c r="B158" s="5">
        <f>Feed!H85</f>
        <v>0</v>
      </c>
      <c r="C158" s="5" t="s">
        <v>5</v>
      </c>
      <c r="D158" s="6"/>
    </row>
    <row r="159" spans="1:4" hidden="1" x14ac:dyDescent="0.25">
      <c r="A159" t="str">
        <f>Feed!A86</f>
        <v>Sunflower, Full Fat</v>
      </c>
      <c r="B159" s="5">
        <f>Feed!H86</f>
        <v>0</v>
      </c>
      <c r="C159" s="5" t="s">
        <v>5</v>
      </c>
      <c r="D159" s="6"/>
    </row>
    <row r="160" spans="1:4" hidden="1" x14ac:dyDescent="0.25">
      <c r="A160" t="str">
        <f>Feed!A87</f>
        <v>Sunflower Meal, Solvent Extracted</v>
      </c>
      <c r="B160" s="5">
        <f>Feed!H87</f>
        <v>0</v>
      </c>
      <c r="C160" s="5" t="s">
        <v>5</v>
      </c>
      <c r="D160" s="6"/>
    </row>
    <row r="161" spans="1:4" hidden="1" x14ac:dyDescent="0.25">
      <c r="A161" t="str">
        <f>Feed!A88</f>
        <v>Sunflower Meal, Dehulled, Solvent Extr</v>
      </c>
      <c r="B161" s="5">
        <f>Feed!H88</f>
        <v>0</v>
      </c>
      <c r="C161" s="5" t="s">
        <v>5</v>
      </c>
      <c r="D161" s="6"/>
    </row>
    <row r="162" spans="1:4" hidden="1" x14ac:dyDescent="0.25">
      <c r="A162" t="str">
        <f>Feed!A89</f>
        <v>Triticale</v>
      </c>
      <c r="B162" s="5">
        <f>Feed!H89</f>
        <v>0</v>
      </c>
      <c r="C162" s="5" t="s">
        <v>5</v>
      </c>
      <c r="D162" s="6"/>
    </row>
    <row r="163" spans="1:4" hidden="1" x14ac:dyDescent="0.25">
      <c r="A163" t="str">
        <f>Feed!A90</f>
        <v>Wheat, Hard Red</v>
      </c>
      <c r="B163" s="5">
        <f>Feed!H90</f>
        <v>0</v>
      </c>
      <c r="C163" s="5" t="s">
        <v>5</v>
      </c>
      <c r="D163" s="6"/>
    </row>
    <row r="164" spans="1:4" hidden="1" x14ac:dyDescent="0.25">
      <c r="A164" t="str">
        <f>Feed!A91</f>
        <v>Wheat, Soft Red</v>
      </c>
      <c r="B164" s="5">
        <f>Feed!H91</f>
        <v>0</v>
      </c>
      <c r="C164" s="5" t="s">
        <v>5</v>
      </c>
      <c r="D164" s="6"/>
    </row>
    <row r="165" spans="1:4" hidden="1" x14ac:dyDescent="0.25">
      <c r="A165" t="str">
        <f>Feed!A92</f>
        <v>Wheat Bran</v>
      </c>
      <c r="B165" s="5">
        <f>Feed!H92</f>
        <v>0</v>
      </c>
      <c r="C165" s="5" t="s">
        <v>5</v>
      </c>
      <c r="D165" s="6"/>
    </row>
    <row r="166" spans="1:4" hidden="1" x14ac:dyDescent="0.25">
      <c r="A166" t="str">
        <f>Feed!A93</f>
        <v>Wheat Middlings</v>
      </c>
      <c r="B166" s="5">
        <f>Feed!H93</f>
        <v>0</v>
      </c>
      <c r="C166" s="5" t="s">
        <v>5</v>
      </c>
      <c r="D166" s="6"/>
    </row>
    <row r="167" spans="1:4" hidden="1" x14ac:dyDescent="0.25">
      <c r="A167" t="str">
        <f>Feed!A94</f>
        <v>Wheat Shorts</v>
      </c>
      <c r="B167" s="5">
        <f>Feed!H94</f>
        <v>0</v>
      </c>
      <c r="C167" s="5" t="s">
        <v>5</v>
      </c>
      <c r="D167" s="6"/>
    </row>
    <row r="168" spans="1:4" hidden="1" x14ac:dyDescent="0.25">
      <c r="A168" t="str">
        <f>Feed!A95</f>
        <v>Wheat DDGS</v>
      </c>
      <c r="B168" s="5">
        <f>Feed!H95</f>
        <v>0</v>
      </c>
      <c r="C168" s="5" t="s">
        <v>5</v>
      </c>
      <c r="D168" s="6"/>
    </row>
    <row r="169" spans="1:4" hidden="1" x14ac:dyDescent="0.25">
      <c r="A169" t="str">
        <f>Feed!A96</f>
        <v>Yeast, Brewers' Yeast</v>
      </c>
      <c r="B169" s="5">
        <f>Feed!H96</f>
        <v>0</v>
      </c>
      <c r="C169" s="5" t="s">
        <v>5</v>
      </c>
      <c r="D169" s="6"/>
    </row>
    <row r="170" spans="1:4" hidden="1" x14ac:dyDescent="0.25">
      <c r="A170" t="str">
        <f>Feed!A97</f>
        <v>Yeast, Single Cell Protein</v>
      </c>
      <c r="B170" s="5">
        <f>Feed!H97</f>
        <v>0</v>
      </c>
      <c r="C170" s="5" t="s">
        <v>5</v>
      </c>
      <c r="D170" s="6"/>
    </row>
    <row r="171" spans="1:4" hidden="1" x14ac:dyDescent="0.25">
      <c r="A171" t="str">
        <f>Feed!A98</f>
        <v>Beef Tallow</v>
      </c>
      <c r="B171" s="5">
        <f>Feed!H98</f>
        <v>0</v>
      </c>
      <c r="C171" s="5" t="s">
        <v>5</v>
      </c>
      <c r="D171" s="6"/>
    </row>
    <row r="172" spans="1:4" hidden="1" x14ac:dyDescent="0.25">
      <c r="A172" t="str">
        <f>Feed!A99</f>
        <v>Choice White Grease</v>
      </c>
      <c r="B172" s="5">
        <f>Feed!H99</f>
        <v>0</v>
      </c>
      <c r="C172" s="5" t="s">
        <v>5</v>
      </c>
      <c r="D172" s="6"/>
    </row>
    <row r="173" spans="1:4" hidden="1" x14ac:dyDescent="0.25">
      <c r="A173" t="str">
        <f>Feed!A100</f>
        <v>Poultry Fat</v>
      </c>
      <c r="B173" s="5">
        <f>Feed!H100</f>
        <v>0</v>
      </c>
      <c r="C173" s="5" t="s">
        <v>5</v>
      </c>
      <c r="D173" s="6"/>
    </row>
    <row r="174" spans="1:4" hidden="1" x14ac:dyDescent="0.25">
      <c r="A174" t="str">
        <f>Feed!A101</f>
        <v>Lard</v>
      </c>
      <c r="B174" s="5">
        <f>Feed!H101</f>
        <v>0</v>
      </c>
      <c r="C174" s="5" t="s">
        <v>5</v>
      </c>
      <c r="D174" s="6"/>
    </row>
    <row r="175" spans="1:4" hidden="1" x14ac:dyDescent="0.25">
      <c r="A175" t="str">
        <f>Feed!A102</f>
        <v>Restaurant Grease</v>
      </c>
      <c r="B175" s="5">
        <f>Feed!H102</f>
        <v>0</v>
      </c>
      <c r="C175" s="5" t="s">
        <v>5</v>
      </c>
      <c r="D175" s="6"/>
    </row>
    <row r="176" spans="1:4" hidden="1" x14ac:dyDescent="0.25">
      <c r="A176" t="str">
        <f>Feed!A103</f>
        <v>Canola oil</v>
      </c>
      <c r="B176" s="5">
        <f>Feed!H103</f>
        <v>0</v>
      </c>
      <c r="C176" s="5" t="s">
        <v>5</v>
      </c>
      <c r="D176" s="6"/>
    </row>
    <row r="177" spans="1:4" hidden="1" x14ac:dyDescent="0.25">
      <c r="A177" t="str">
        <f>Feed!A104</f>
        <v>Coconut oil</v>
      </c>
      <c r="B177" s="5">
        <f>Feed!H104</f>
        <v>0</v>
      </c>
      <c r="C177" s="5" t="s">
        <v>5</v>
      </c>
      <c r="D177" s="6"/>
    </row>
    <row r="178" spans="1:4" hidden="1" x14ac:dyDescent="0.25">
      <c r="A178" t="str">
        <f>Feed!A105</f>
        <v>Corn oil</v>
      </c>
      <c r="B178" s="5">
        <f>Feed!H105</f>
        <v>0</v>
      </c>
      <c r="C178" s="5" t="s">
        <v>5</v>
      </c>
      <c r="D178" s="6"/>
    </row>
    <row r="179" spans="1:4" hidden="1" x14ac:dyDescent="0.25">
      <c r="A179" t="str">
        <f>Feed!A106</f>
        <v>Palm Kernel oil</v>
      </c>
      <c r="B179" s="5">
        <f>Feed!H106</f>
        <v>0</v>
      </c>
      <c r="C179" s="5" t="s">
        <v>5</v>
      </c>
      <c r="D179" s="6"/>
    </row>
    <row r="180" spans="1:4" hidden="1" x14ac:dyDescent="0.25">
      <c r="A180" t="str">
        <f>Feed!A107</f>
        <v>Soybean oil</v>
      </c>
      <c r="B180" s="5">
        <f>Feed!H107</f>
        <v>0</v>
      </c>
      <c r="C180" s="5" t="s">
        <v>5</v>
      </c>
      <c r="D180" s="6"/>
    </row>
    <row r="181" spans="1:4" hidden="1" x14ac:dyDescent="0.25">
      <c r="A181" t="str">
        <f>Feed!A108</f>
        <v>Soybean Lecithin</v>
      </c>
      <c r="B181" s="5">
        <f>Feed!H108</f>
        <v>0</v>
      </c>
      <c r="C181" s="5" t="s">
        <v>5</v>
      </c>
      <c r="D181" s="6"/>
    </row>
    <row r="182" spans="1:4" hidden="1" x14ac:dyDescent="0.25">
      <c r="A182" t="str">
        <f>Feed!A109</f>
        <v>Sunflower oil</v>
      </c>
      <c r="B182" s="5">
        <f>Feed!H109</f>
        <v>0</v>
      </c>
      <c r="C182" s="5" t="s">
        <v>5</v>
      </c>
      <c r="D182" s="6"/>
    </row>
    <row r="183" spans="1:4" hidden="1" x14ac:dyDescent="0.25">
      <c r="A183" t="str">
        <f>Feed!A110</f>
        <v>Fat, A/V blend</v>
      </c>
      <c r="B183" s="5">
        <f>Feed!H110</f>
        <v>0</v>
      </c>
      <c r="C183" s="5" t="s">
        <v>5</v>
      </c>
      <c r="D183" s="6"/>
    </row>
    <row r="184" spans="1:4" hidden="1" x14ac:dyDescent="0.25">
      <c r="A184" t="str">
        <f>Feed!A111</f>
        <v>Calcium carbonate</v>
      </c>
      <c r="B184" s="5">
        <f>Feed!H111</f>
        <v>0</v>
      </c>
      <c r="C184" s="5" t="s">
        <v>5</v>
      </c>
      <c r="D184" s="6"/>
    </row>
    <row r="185" spans="1:4" hidden="1" x14ac:dyDescent="0.25">
      <c r="A185" t="str">
        <f>Feed!A112</f>
        <v>Calcium phosphate (tricalcium)</v>
      </c>
      <c r="B185" s="5">
        <f>Feed!H112</f>
        <v>0</v>
      </c>
      <c r="C185" s="5" t="s">
        <v>5</v>
      </c>
      <c r="D185" s="6"/>
    </row>
    <row r="186" spans="1:4" hidden="1" x14ac:dyDescent="0.25">
      <c r="A186" t="str">
        <f>Feed!A113</f>
        <v>Calcium phosphate (dicalcium)</v>
      </c>
      <c r="B186" s="5">
        <f>Feed!H113</f>
        <v>0</v>
      </c>
      <c r="C186" s="5" t="s">
        <v>5</v>
      </c>
      <c r="D186" s="6"/>
    </row>
    <row r="187" spans="1:4" x14ac:dyDescent="0.25">
      <c r="A187" t="str">
        <f>Feed!A114</f>
        <v>Calcium phosphate (monocalcium)</v>
      </c>
      <c r="B187" s="5">
        <f>Feed!H114</f>
        <v>4.1557178302706044</v>
      </c>
      <c r="C187" s="5" t="s">
        <v>5</v>
      </c>
      <c r="D187" s="6"/>
    </row>
    <row r="188" spans="1:4" hidden="1" x14ac:dyDescent="0.25">
      <c r="A188" t="str">
        <f>Feed!A115</f>
        <v>Calcium sulfate, dihydrate</v>
      </c>
      <c r="B188" s="5">
        <f>Feed!H115</f>
        <v>0</v>
      </c>
      <c r="C188" s="5" t="s">
        <v>5</v>
      </c>
      <c r="D188" s="6"/>
    </row>
    <row r="189" spans="1:4" x14ac:dyDescent="0.25">
      <c r="A189" t="str">
        <f>Feed!A116</f>
        <v>Limestone, ground</v>
      </c>
      <c r="B189" s="5">
        <f>Feed!H116</f>
        <v>7.3637780000000008</v>
      </c>
      <c r="C189" s="5" t="s">
        <v>5</v>
      </c>
      <c r="D189" s="6"/>
    </row>
    <row r="190" spans="1:4" hidden="1" x14ac:dyDescent="0.25">
      <c r="A190" t="str">
        <f>Feed!A117</f>
        <v>Magnesium phosphate</v>
      </c>
      <c r="B190" s="5">
        <f>Feed!H117</f>
        <v>0</v>
      </c>
      <c r="C190" s="5" t="s">
        <v>5</v>
      </c>
      <c r="D190" s="6"/>
    </row>
    <row r="191" spans="1:4" hidden="1" x14ac:dyDescent="0.25">
      <c r="A191" t="str">
        <f>Feed!A118</f>
        <v>Sodium carbonate</v>
      </c>
      <c r="B191" s="5">
        <f>Feed!H118</f>
        <v>0</v>
      </c>
      <c r="C191" s="5" t="s">
        <v>5</v>
      </c>
      <c r="D191" s="6"/>
    </row>
    <row r="192" spans="1:4" hidden="1" x14ac:dyDescent="0.25">
      <c r="A192" t="str">
        <f>Feed!A119</f>
        <v>Sodium bicarbonate</v>
      </c>
      <c r="B192" s="5">
        <f>Feed!H119</f>
        <v>0</v>
      </c>
      <c r="C192" s="5" t="s">
        <v>5</v>
      </c>
      <c r="D192" s="6"/>
    </row>
    <row r="193" spans="1:4" x14ac:dyDescent="0.25">
      <c r="A193" t="str">
        <f>Feed!A120</f>
        <v>Sodium chloride</v>
      </c>
      <c r="B193" s="5">
        <f>Feed!H120</f>
        <v>3.7244600000000005</v>
      </c>
      <c r="C193" s="5" t="s">
        <v>5</v>
      </c>
      <c r="D193" s="6"/>
    </row>
    <row r="194" spans="1:4" hidden="1" x14ac:dyDescent="0.25">
      <c r="A194" t="str">
        <f>Feed!A121</f>
        <v>Sodium phosphate, monobasic</v>
      </c>
      <c r="B194" s="5">
        <f>Feed!H121</f>
        <v>0</v>
      </c>
      <c r="C194" s="5" t="s">
        <v>5</v>
      </c>
      <c r="D194" s="6"/>
    </row>
    <row r="195" spans="1:4" hidden="1" x14ac:dyDescent="0.25">
      <c r="A195" t="str">
        <f>Feed!A122</f>
        <v>Sodium sulfate, decahydrate</v>
      </c>
      <c r="B195" s="5">
        <f>Feed!H122</f>
        <v>0</v>
      </c>
      <c r="C195" s="5" t="s">
        <v>5</v>
      </c>
      <c r="D195" s="6"/>
    </row>
    <row r="196" spans="1:4" x14ac:dyDescent="0.25">
      <c r="A196" t="str">
        <f>Feed!A123</f>
        <v>L-Lys-HCL</v>
      </c>
      <c r="B196" s="5">
        <f>Feed!H123</f>
        <v>1.8638526335490904</v>
      </c>
      <c r="C196" s="5" t="s">
        <v>5</v>
      </c>
      <c r="D196" s="6"/>
    </row>
    <row r="197" spans="1:4" x14ac:dyDescent="0.25">
      <c r="A197" t="str">
        <f>Feed!A124</f>
        <v>DL-Met</v>
      </c>
      <c r="B197" s="5">
        <f>Feed!H124</f>
        <v>0.1566508813969939</v>
      </c>
      <c r="C197" s="5" t="s">
        <v>5</v>
      </c>
      <c r="D197" s="6"/>
    </row>
    <row r="198" spans="1:4" x14ac:dyDescent="0.25">
      <c r="A198" t="str">
        <f>Feed!A125</f>
        <v>L-Thr</v>
      </c>
      <c r="B198" s="5">
        <f>Feed!H125</f>
        <v>0.4377400224105068</v>
      </c>
      <c r="C198" s="5" t="s">
        <v>5</v>
      </c>
      <c r="D198" s="6"/>
    </row>
    <row r="199" spans="1:4" hidden="1" x14ac:dyDescent="0.25">
      <c r="A199" t="str">
        <f>Feed!A126</f>
        <v>L-Trp</v>
      </c>
      <c r="B199" s="5">
        <f>Feed!H126</f>
        <v>0</v>
      </c>
      <c r="C199" s="5" t="s">
        <v>5</v>
      </c>
      <c r="D199" s="6"/>
    </row>
    <row r="200" spans="1:4" hidden="1" x14ac:dyDescent="0.25">
      <c r="A200" t="str">
        <f>Feed!A127</f>
        <v>L-Val</v>
      </c>
      <c r="B200" s="5">
        <f>Feed!H127</f>
        <v>0</v>
      </c>
      <c r="C200" s="5" t="s">
        <v>5</v>
      </c>
      <c r="D200" s="6"/>
    </row>
    <row r="201" spans="1:4" hidden="1" x14ac:dyDescent="0.25">
      <c r="A201" t="str">
        <f>Feed!A128</f>
        <v>L-Ileu</v>
      </c>
      <c r="B201" s="5">
        <f>Feed!H128</f>
        <v>0</v>
      </c>
      <c r="C201" s="5" t="s">
        <v>5</v>
      </c>
      <c r="D201" s="6"/>
    </row>
    <row r="202" spans="1:4" hidden="1" x14ac:dyDescent="0.25">
      <c r="A202" t="str">
        <f>Feed!A129</f>
        <v>Methionine hydroxy analog</v>
      </c>
      <c r="B202" s="5">
        <f>Feed!H129</f>
        <v>0</v>
      </c>
      <c r="C202" s="5" t="s">
        <v>5</v>
      </c>
      <c r="D202" s="6"/>
    </row>
    <row r="203" spans="1:4" hidden="1" x14ac:dyDescent="0.25">
      <c r="A203" t="str">
        <f>Feed!A130</f>
        <v>Glutamine</v>
      </c>
      <c r="B203" s="5">
        <f>Feed!H130</f>
        <v>0</v>
      </c>
      <c r="C203" s="5" t="s">
        <v>5</v>
      </c>
      <c r="D203" s="6"/>
    </row>
    <row r="204" spans="1:4" hidden="1" x14ac:dyDescent="0.25">
      <c r="A204" t="str">
        <f>Feed!A131</f>
        <v>Glutamic acid</v>
      </c>
      <c r="B204" s="5">
        <f>Feed!H131</f>
        <v>0</v>
      </c>
      <c r="C204" s="5" t="s">
        <v>5</v>
      </c>
      <c r="D204" s="6"/>
    </row>
    <row r="205" spans="1:4" hidden="1" x14ac:dyDescent="0.25">
      <c r="A205" t="str">
        <f>Feed!A132</f>
        <v>Biolys</v>
      </c>
      <c r="B205" s="5">
        <f>Feed!H132</f>
        <v>0</v>
      </c>
      <c r="C205" s="5" t="s">
        <v>5</v>
      </c>
      <c r="D205" s="6"/>
    </row>
    <row r="206" spans="1:4" hidden="1" x14ac:dyDescent="0.25">
      <c r="A206" t="str">
        <f>Feed!A133</f>
        <v>Liquid lysine 60%</v>
      </c>
      <c r="B206" s="5">
        <f>Feed!H133</f>
        <v>0</v>
      </c>
      <c r="C206" s="5" t="s">
        <v>5</v>
      </c>
      <c r="D206" s="6"/>
    </row>
    <row r="207" spans="1:4" hidden="1" x14ac:dyDescent="0.25">
      <c r="A207" t="str">
        <f>Feed!A134</f>
        <v>MHA dry</v>
      </c>
      <c r="B207" s="5">
        <f>Feed!H134</f>
        <v>0</v>
      </c>
      <c r="C207" s="5" t="s">
        <v>5</v>
      </c>
      <c r="D207" s="6"/>
    </row>
    <row r="208" spans="1:4" x14ac:dyDescent="0.25">
      <c r="A208" t="str">
        <f>Feed!A135</f>
        <v>Ractopamine 9 g/lb</v>
      </c>
      <c r="B208" s="5">
        <f>Feed!H135</f>
        <v>2.1785655119556373E-2</v>
      </c>
      <c r="C208" s="5" t="s">
        <v>5</v>
      </c>
      <c r="D208" s="6"/>
    </row>
    <row r="209" spans="1:4" hidden="1" x14ac:dyDescent="0.25">
      <c r="A209" t="str">
        <f>Feed!A136</f>
        <v>Phase 2 supplement (PEP2)</v>
      </c>
      <c r="B209" s="5">
        <f>Feed!H136</f>
        <v>0</v>
      </c>
      <c r="C209" s="5" t="s">
        <v>5</v>
      </c>
      <c r="D209" s="6"/>
    </row>
    <row r="210" spans="1:4" hidden="1" x14ac:dyDescent="0.25">
      <c r="A210" t="str">
        <f>Feed!A137</f>
        <v>2007 Starter base mix</v>
      </c>
      <c r="B210" s="5">
        <f>Feed!H137</f>
        <v>0</v>
      </c>
      <c r="C210" s="5" t="s">
        <v>5</v>
      </c>
      <c r="D210" s="6"/>
    </row>
    <row r="211" spans="1:4" hidden="1" x14ac:dyDescent="0.25">
      <c r="A211" t="str">
        <f>Feed!A138</f>
        <v>2007 Grow-finish base mix</v>
      </c>
      <c r="B211" s="5">
        <f>Feed!H138</f>
        <v>0</v>
      </c>
      <c r="C211" s="5" t="s">
        <v>5</v>
      </c>
      <c r="D211" s="6"/>
    </row>
    <row r="212" spans="1:4" hidden="1" x14ac:dyDescent="0.25">
      <c r="A212" t="str">
        <f>Feed!A139</f>
        <v>Developer base mix</v>
      </c>
      <c r="B212" s="5">
        <f>Feed!H139</f>
        <v>0</v>
      </c>
      <c r="C212" s="5" t="s">
        <v>5</v>
      </c>
      <c r="D212" s="6"/>
    </row>
    <row r="213" spans="1:4" hidden="1" x14ac:dyDescent="0.25">
      <c r="A213" t="str">
        <f>Feed!A140</f>
        <v>2007 Sow base mix</v>
      </c>
      <c r="B213" s="5">
        <f>Feed!H140</f>
        <v>0</v>
      </c>
      <c r="C213" s="5" t="s">
        <v>5</v>
      </c>
      <c r="D213" s="6"/>
    </row>
    <row r="214" spans="1:4" x14ac:dyDescent="0.25">
      <c r="A214" t="str">
        <f>Feed!A141</f>
        <v>Vitamin premix with phytase</v>
      </c>
      <c r="B214" s="5">
        <f>Feed!H141</f>
        <v>1.0402263298613756</v>
      </c>
      <c r="C214" s="5" t="s">
        <v>5</v>
      </c>
      <c r="D214" s="6"/>
    </row>
    <row r="215" spans="1:4" x14ac:dyDescent="0.25">
      <c r="A215" t="str">
        <f>Feed!A142</f>
        <v>Trace mineral premix</v>
      </c>
      <c r="B215" s="5">
        <f>Feed!H142</f>
        <v>0.87472632986137566</v>
      </c>
      <c r="C215" s="5" t="s">
        <v>5</v>
      </c>
      <c r="D215" s="6"/>
    </row>
    <row r="216" spans="1:4" x14ac:dyDescent="0.25">
      <c r="A216" t="str">
        <f>Feed!A143</f>
        <v>Sow add pack</v>
      </c>
      <c r="B216" s="5">
        <f>Feed!H143</f>
        <v>0.3125</v>
      </c>
      <c r="C216" s="5" t="s">
        <v>5</v>
      </c>
      <c r="D216" s="6"/>
    </row>
    <row r="217" spans="1:4" hidden="1" x14ac:dyDescent="0.25">
      <c r="A217" t="str">
        <f>Feed!A144</f>
        <v>Vitamin premix without phytase</v>
      </c>
      <c r="B217" s="5">
        <f>Feed!H144</f>
        <v>0</v>
      </c>
      <c r="C217" s="5" t="s">
        <v>5</v>
      </c>
      <c r="D217" s="6"/>
    </row>
    <row r="218" spans="1:4" hidden="1" x14ac:dyDescent="0.25">
      <c r="A218" t="str">
        <f>Feed!A145</f>
        <v>GF DDGS Base Mix</v>
      </c>
      <c r="B218" s="5">
        <f>Feed!H145</f>
        <v>0</v>
      </c>
      <c r="C218" s="5" t="s">
        <v>5</v>
      </c>
      <c r="D218" s="6"/>
    </row>
    <row r="219" spans="1:4" hidden="1" x14ac:dyDescent="0.25">
      <c r="A219" t="str">
        <f>Feed!A146</f>
        <v>GF synthetics Base Mix</v>
      </c>
      <c r="B219" s="5">
        <f>Feed!H146</f>
        <v>0</v>
      </c>
      <c r="C219" s="5" t="s">
        <v>5</v>
      </c>
      <c r="D219" s="6"/>
    </row>
    <row r="220" spans="1:4" hidden="1" x14ac:dyDescent="0.25">
      <c r="A220" t="str">
        <f>Feed!A147</f>
        <v>Choline chloride 60%</v>
      </c>
      <c r="B220" s="5">
        <f>Feed!H147</f>
        <v>0</v>
      </c>
      <c r="C220" s="5" t="s">
        <v>5</v>
      </c>
      <c r="D220" s="6"/>
    </row>
    <row r="221" spans="1:4" hidden="1" x14ac:dyDescent="0.25">
      <c r="A221" t="str">
        <f>Feed!A148</f>
        <v>Natuphos 600</v>
      </c>
      <c r="B221" s="5">
        <f>Feed!H148</f>
        <v>0</v>
      </c>
      <c r="C221" s="5" t="s">
        <v>5</v>
      </c>
      <c r="D221" s="6"/>
    </row>
    <row r="222" spans="1:4" hidden="1" x14ac:dyDescent="0.25">
      <c r="A222" t="str">
        <f>Feed!A149</f>
        <v>Natuphos 1200</v>
      </c>
      <c r="B222" s="5">
        <f>Feed!H149</f>
        <v>0</v>
      </c>
      <c r="C222" s="5" t="s">
        <v>5</v>
      </c>
      <c r="D222" s="6"/>
    </row>
    <row r="223" spans="1:4" hidden="1" x14ac:dyDescent="0.25">
      <c r="A223" t="str">
        <f>Feed!A150</f>
        <v>Optiphos 2000</v>
      </c>
      <c r="B223" s="5">
        <f>Feed!H150</f>
        <v>0</v>
      </c>
      <c r="C223" s="5" t="s">
        <v>5</v>
      </c>
      <c r="D223" s="6"/>
    </row>
    <row r="224" spans="1:4" hidden="1" x14ac:dyDescent="0.25">
      <c r="A224" t="str">
        <f>Feed!A151</f>
        <v>Phyzyme 1200</v>
      </c>
      <c r="B224" s="5">
        <f>Feed!H151</f>
        <v>0</v>
      </c>
      <c r="C224" s="5" t="s">
        <v>5</v>
      </c>
      <c r="D224" s="6"/>
    </row>
    <row r="225" spans="1:4" hidden="1" x14ac:dyDescent="0.25">
      <c r="A225" t="str">
        <f>Feed!A152</f>
        <v>Phyzyme 5000</v>
      </c>
      <c r="B225" s="5">
        <f>Feed!H152</f>
        <v>0</v>
      </c>
      <c r="C225" s="5" t="s">
        <v>5</v>
      </c>
      <c r="D225" s="6"/>
    </row>
    <row r="226" spans="1:4" hidden="1" x14ac:dyDescent="0.25">
      <c r="A226" t="str">
        <f>Feed!A153</f>
        <v>Ronozyme CT (10,000)</v>
      </c>
      <c r="B226" s="5">
        <f>Feed!H153</f>
        <v>0</v>
      </c>
      <c r="C226" s="5" t="s">
        <v>5</v>
      </c>
      <c r="D226" s="6"/>
    </row>
    <row r="227" spans="1:4" hidden="1" x14ac:dyDescent="0.25">
      <c r="A227" t="str">
        <f>Feed!A154</f>
        <v>Ronozyme M (50,000)</v>
      </c>
      <c r="B227" s="5">
        <f>Feed!H154</f>
        <v>0</v>
      </c>
      <c r="C227" s="5" t="s">
        <v>5</v>
      </c>
      <c r="D227" s="6"/>
    </row>
    <row r="228" spans="1:4" x14ac:dyDescent="0.25">
      <c r="A228" t="str">
        <f>Feed!A155</f>
        <v>Ronozyme PMX PLT (4625 FYT/g)</v>
      </c>
      <c r="B228" s="5">
        <f>Feed!H155</f>
        <v>7.1154959605232604E-2</v>
      </c>
      <c r="C228" s="5" t="s">
        <v>5</v>
      </c>
      <c r="D228" s="6"/>
    </row>
    <row r="229" spans="1:4" hidden="1" x14ac:dyDescent="0.25">
      <c r="A229" t="str">
        <f>Feed!A156</f>
        <v>Zinc oxide</v>
      </c>
      <c r="B229" s="5">
        <f>Feed!H156</f>
        <v>0</v>
      </c>
      <c r="C229" s="5" t="s">
        <v>5</v>
      </c>
      <c r="D229" s="6"/>
    </row>
    <row r="230" spans="1:4" hidden="1" x14ac:dyDescent="0.25">
      <c r="A230" t="str">
        <f>Feed!A157</f>
        <v>Copper sulfate</v>
      </c>
      <c r="B230" s="5">
        <f>Feed!H157</f>
        <v>0</v>
      </c>
      <c r="C230" s="5" t="s">
        <v>5</v>
      </c>
      <c r="D230" s="6"/>
    </row>
    <row r="231" spans="1:4" hidden="1" x14ac:dyDescent="0.25">
      <c r="A231" t="str">
        <f>Feed!A158</f>
        <v>Potassium chloride</v>
      </c>
      <c r="B231" s="5">
        <f>Feed!H158</f>
        <v>0</v>
      </c>
      <c r="C231" s="5" t="s">
        <v>5</v>
      </c>
      <c r="D231" s="6"/>
    </row>
    <row r="232" spans="1:4" hidden="1" x14ac:dyDescent="0.25">
      <c r="A232" t="str">
        <f>Feed!A159</f>
        <v>Calcium chloride</v>
      </c>
      <c r="B232" s="5">
        <f>Feed!H159</f>
        <v>0</v>
      </c>
      <c r="C232" s="5" t="s">
        <v>5</v>
      </c>
      <c r="D232" s="6"/>
    </row>
    <row r="233" spans="1:4" hidden="1" x14ac:dyDescent="0.25">
      <c r="A233" t="str">
        <f>Feed!A160</f>
        <v>Acidifier</v>
      </c>
      <c r="B233" s="5">
        <f>Feed!H160</f>
        <v>0</v>
      </c>
      <c r="C233" s="5" t="s">
        <v>5</v>
      </c>
      <c r="D233" s="6"/>
    </row>
    <row r="234" spans="1:4" hidden="1" x14ac:dyDescent="0.25">
      <c r="A234" t="str">
        <f>Feed!A161</f>
        <v>Vitamin E, 20,000 IU</v>
      </c>
      <c r="B234" s="5">
        <f>Feed!H161</f>
        <v>0</v>
      </c>
      <c r="C234" s="5" t="s">
        <v>5</v>
      </c>
      <c r="D234" s="6"/>
    </row>
    <row r="235" spans="1:4" hidden="1" x14ac:dyDescent="0.25">
      <c r="A235" t="str">
        <f>Feed!A162</f>
        <v>Phase 2 supplement D</v>
      </c>
      <c r="B235" s="5">
        <f>Feed!H162</f>
        <v>0</v>
      </c>
      <c r="C235" s="5" t="s">
        <v>5</v>
      </c>
      <c r="D235" s="6"/>
    </row>
    <row r="236" spans="1:4" hidden="1" x14ac:dyDescent="0.25">
      <c r="A236" t="str">
        <f>Feed!A163</f>
        <v>DPS 50</v>
      </c>
      <c r="B236" s="5">
        <f>Feed!H163</f>
        <v>0</v>
      </c>
      <c r="C236" s="5" t="s">
        <v>5</v>
      </c>
      <c r="D236" s="6"/>
    </row>
    <row r="237" spans="1:4" hidden="1" x14ac:dyDescent="0.25">
      <c r="A237" t="str">
        <f>Feed!A164</f>
        <v>PEP2+</v>
      </c>
      <c r="B237" s="5">
        <f>Feed!H164</f>
        <v>0</v>
      </c>
      <c r="C237" s="5" t="s">
        <v>5</v>
      </c>
      <c r="D237" s="6"/>
    </row>
    <row r="238" spans="1:4" hidden="1" x14ac:dyDescent="0.25">
      <c r="A238" t="str">
        <f>Feed!A165</f>
        <v>PEP NS</v>
      </c>
      <c r="B238" s="5">
        <f>Feed!H165</f>
        <v>0</v>
      </c>
      <c r="C238" s="5" t="s">
        <v>5</v>
      </c>
      <c r="D238" s="6"/>
    </row>
    <row r="239" spans="1:4" hidden="1" x14ac:dyDescent="0.25">
      <c r="A239" t="str">
        <f>Feed!A166</f>
        <v>Natural vitamin E 20,000 IU/lb</v>
      </c>
      <c r="B239" s="5">
        <f>Feed!H166</f>
        <v>0</v>
      </c>
      <c r="C239" s="5" t="s">
        <v>5</v>
      </c>
      <c r="D239" s="6"/>
    </row>
    <row r="240" spans="1:4" hidden="1" x14ac:dyDescent="0.25">
      <c r="A240" t="str">
        <f>Feed!A167</f>
        <v>Other ingredient</v>
      </c>
      <c r="B240" s="5">
        <f>Feed!H167</f>
        <v>0</v>
      </c>
      <c r="C240" s="5" t="s">
        <v>5</v>
      </c>
      <c r="D240" s="6"/>
    </row>
    <row r="241" spans="1:4" hidden="1" x14ac:dyDescent="0.25">
      <c r="A241" t="str">
        <f>Feed!A168</f>
        <v>Corn DDGS, 10.5% Oil</v>
      </c>
      <c r="B241" s="5">
        <f>Feed!H168</f>
        <v>0</v>
      </c>
      <c r="C241" s="5" t="s">
        <v>5</v>
      </c>
      <c r="D241" s="6"/>
    </row>
    <row r="242" spans="1:4" x14ac:dyDescent="0.25">
      <c r="A242" t="str">
        <f>Feed!A169</f>
        <v>Corn DDGS, 7.5% Oil</v>
      </c>
      <c r="B242" s="5">
        <f>Feed!H169</f>
        <v>5.25</v>
      </c>
      <c r="C242" s="5" t="s">
        <v>5</v>
      </c>
    </row>
    <row r="243" spans="1:4" hidden="1" x14ac:dyDescent="0.25">
      <c r="A243" t="str">
        <f>Feed!A170</f>
        <v>Corn DDGS, 4.5% Oil</v>
      </c>
      <c r="B243" s="5">
        <f>Feed!H170</f>
        <v>0</v>
      </c>
      <c r="C243" s="5" t="s">
        <v>5</v>
      </c>
    </row>
    <row r="244" spans="1:4" x14ac:dyDescent="0.25">
      <c r="A244" t="str">
        <f>Feed!A171</f>
        <v>Denegard</v>
      </c>
      <c r="B244" s="5">
        <f>Feed!H171</f>
        <v>9.1874999999999998E-2</v>
      </c>
      <c r="C244" s="5" t="s">
        <v>5</v>
      </c>
    </row>
    <row r="245" spans="1:4" x14ac:dyDescent="0.25">
      <c r="A245" t="str">
        <f>Feed!A172</f>
        <v>CTC 50</v>
      </c>
      <c r="B245" s="5">
        <f>Feed!H172</f>
        <v>0.21</v>
      </c>
      <c r="C245" s="5" t="s">
        <v>5</v>
      </c>
    </row>
    <row r="246" spans="1:4" hidden="1" x14ac:dyDescent="0.25">
      <c r="A246" t="str">
        <f>Feed!A173</f>
        <v>Bentonite</v>
      </c>
      <c r="B246" s="5">
        <f>Feed!H173</f>
        <v>0</v>
      </c>
      <c r="C246" s="5" t="s">
        <v>5</v>
      </c>
    </row>
    <row r="247" spans="1:4" x14ac:dyDescent="0.25">
      <c r="A247" t="str">
        <f>Feed!A174</f>
        <v>Phase 2 supplement (Feb, 2014)</v>
      </c>
      <c r="B247" s="5">
        <f>Feed!H174</f>
        <v>2.1</v>
      </c>
      <c r="C247" s="5" t="s">
        <v>5</v>
      </c>
    </row>
    <row r="248" spans="1:4" hidden="1" x14ac:dyDescent="0.25">
      <c r="A248" t="str">
        <f>Feed!A175</f>
        <v>Other ingredient</v>
      </c>
      <c r="B248" s="5">
        <f>Feed!H175</f>
        <v>0</v>
      </c>
    </row>
    <row r="249" spans="1:4" hidden="1" x14ac:dyDescent="0.25">
      <c r="A249" t="str">
        <f>Feed!A176</f>
        <v>Other ingredient</v>
      </c>
      <c r="B249" s="5">
        <f>Feed!H176</f>
        <v>0</v>
      </c>
    </row>
    <row r="250" spans="1:4" hidden="1" x14ac:dyDescent="0.25">
      <c r="A250" t="str">
        <f>Feed!A177</f>
        <v>Other ingredient</v>
      </c>
      <c r="B250" s="5">
        <f>Feed!H177</f>
        <v>0</v>
      </c>
    </row>
    <row r="251" spans="1:4" hidden="1" x14ac:dyDescent="0.25">
      <c r="A251" t="str">
        <f>Feed!A178</f>
        <v>Other ingredient</v>
      </c>
      <c r="B251" s="5">
        <f>Feed!H178</f>
        <v>0</v>
      </c>
    </row>
    <row r="252" spans="1:4" hidden="1" x14ac:dyDescent="0.25">
      <c r="A252" t="str">
        <f>Feed!A179</f>
        <v>Other ingredient</v>
      </c>
      <c r="B252" s="5">
        <f>Feed!H179</f>
        <v>0</v>
      </c>
    </row>
    <row r="253" spans="1:4" hidden="1" x14ac:dyDescent="0.25">
      <c r="A253" t="str">
        <f>Feed!A180</f>
        <v>Other ingredient</v>
      </c>
      <c r="B253" s="5">
        <f>Feed!H180</f>
        <v>0</v>
      </c>
    </row>
    <row r="254" spans="1:4" hidden="1" x14ac:dyDescent="0.25">
      <c r="A254" t="str">
        <f>Feed!A181</f>
        <v>Other ingredient</v>
      </c>
      <c r="B254" s="5">
        <f>Feed!H181</f>
        <v>0</v>
      </c>
    </row>
    <row r="255" spans="1:4" hidden="1" x14ac:dyDescent="0.25">
      <c r="A255" t="str">
        <f>Feed!A182</f>
        <v>Other ingredient</v>
      </c>
      <c r="B255" s="5">
        <f>Feed!H182</f>
        <v>0</v>
      </c>
    </row>
    <row r="256" spans="1:4" hidden="1" x14ac:dyDescent="0.25">
      <c r="A256" t="str">
        <f>Feed!A183</f>
        <v>Other ingredient</v>
      </c>
      <c r="B256" s="5">
        <f>Feed!H183</f>
        <v>0</v>
      </c>
    </row>
    <row r="257" spans="1:6" hidden="1" x14ac:dyDescent="0.25">
      <c r="A257" t="str">
        <f>Feed!A184</f>
        <v>Other ingredient</v>
      </c>
      <c r="B257" s="5">
        <f>Feed!H184</f>
        <v>0</v>
      </c>
    </row>
    <row r="258" spans="1:6" hidden="1" x14ac:dyDescent="0.25">
      <c r="A258" t="str">
        <f>Feed!A185</f>
        <v>Other ingredient</v>
      </c>
      <c r="B258" s="5">
        <f>Feed!H185</f>
        <v>0</v>
      </c>
    </row>
    <row r="259" spans="1:6" hidden="1" x14ac:dyDescent="0.25">
      <c r="A259" t="str">
        <f>Feed!A186</f>
        <v>Other ingredient</v>
      </c>
      <c r="B259" s="5">
        <f>Feed!H186</f>
        <v>0</v>
      </c>
    </row>
    <row r="260" spans="1:6" ht="6" customHeight="1" x14ac:dyDescent="0.25"/>
    <row r="261" spans="1:6" ht="15.75" thickBot="1" x14ac:dyDescent="0.3">
      <c r="A261" s="54" t="s">
        <v>58</v>
      </c>
      <c r="B261" s="53"/>
      <c r="C261" s="53"/>
      <c r="D261" s="53"/>
      <c r="E261" s="53"/>
      <c r="F261" s="53"/>
    </row>
    <row r="262" spans="1:6" ht="30" customHeight="1" x14ac:dyDescent="0.25">
      <c r="A262" s="56"/>
      <c r="B262" s="118" t="s">
        <v>38</v>
      </c>
      <c r="C262" s="221" t="s">
        <v>39</v>
      </c>
      <c r="D262" s="221"/>
      <c r="E262" s="222" t="s">
        <v>40</v>
      </c>
      <c r="F262" s="222"/>
    </row>
    <row r="263" spans="1:6" x14ac:dyDescent="0.25">
      <c r="A263" t="str">
        <f>Prices!A14</f>
        <v>Market Hogs ($/cwt)</v>
      </c>
      <c r="B263" s="4">
        <f>Prices!B14</f>
        <v>40.36</v>
      </c>
      <c r="C263" s="4">
        <f>Prices!D14</f>
        <v>42.857500000000002</v>
      </c>
      <c r="D263" s="4"/>
      <c r="E263" s="4">
        <f>Prices!G14</f>
        <v>52.07</v>
      </c>
      <c r="F263" s="4"/>
    </row>
    <row r="264" spans="1:6" x14ac:dyDescent="0.25">
      <c r="A264" t="str">
        <f>Prices!A17</f>
        <v>Cull Sows ($/cwt)</v>
      </c>
      <c r="B264" s="4">
        <f>Prices!B17</f>
        <v>41.83</v>
      </c>
      <c r="C264" s="4">
        <f>Prices!D17</f>
        <v>44.418464444995045</v>
      </c>
      <c r="D264" s="4"/>
      <c r="E264" s="4">
        <f>Prices!G17</f>
        <v>53.966503964321113</v>
      </c>
      <c r="F264" s="4"/>
    </row>
    <row r="265" spans="1:6" x14ac:dyDescent="0.25">
      <c r="A265" t="str">
        <f>Prices!A18</f>
        <v>Replacement Gilts ($/hd)</v>
      </c>
      <c r="B265" s="4">
        <f>Prices!B18</f>
        <v>185.99</v>
      </c>
      <c r="C265" s="4">
        <f>Prices!D18</f>
        <v>197.49916811199208</v>
      </c>
      <c r="D265" s="4"/>
      <c r="E265" s="4">
        <f>Prices!G18</f>
        <v>239.95290634291382</v>
      </c>
      <c r="F265" s="4"/>
    </row>
    <row r="266" spans="1:6" x14ac:dyDescent="0.25">
      <c r="A266" t="str">
        <f>Prices!A30</f>
        <v>Swine Feed processing ($/ton) charge</v>
      </c>
      <c r="B266" s="4">
        <f>Prices!B30</f>
        <v>17</v>
      </c>
      <c r="C266" s="4">
        <f>Prices!D30</f>
        <v>17</v>
      </c>
      <c r="D266" s="4"/>
      <c r="E266" s="4">
        <f>Prices!G30</f>
        <v>17</v>
      </c>
    </row>
    <row r="267" spans="1:6" x14ac:dyDescent="0.25">
      <c r="A267" t="s">
        <v>259</v>
      </c>
      <c r="B267" s="4">
        <f>SUMPRODUCT(Feed!$I$23:$I$174,Prices!$B$41:$B$192)/Feed!I189</f>
        <v>9.1084799341972958E-2</v>
      </c>
      <c r="C267" s="4">
        <f>SUMPRODUCT(Feed!$I$23:$I$174,Prices!$D$41:$D$192)/Feed!I189</f>
        <v>9.1995647335392713E-2</v>
      </c>
      <c r="D267" s="4"/>
      <c r="E267" s="4">
        <f>SUMPRODUCT(Feed!$I$23:$I$174,Prices!$G$41:$G$192)/Feed!I189</f>
        <v>9.2906495328812427E-2</v>
      </c>
    </row>
    <row r="268" spans="1:6" x14ac:dyDescent="0.25">
      <c r="A268" t="s">
        <v>260</v>
      </c>
      <c r="B268" s="4">
        <f>SUMPRODUCT(Feed!$K$23:$K$174,Prices!$B$41:$B$192)/Feed!K189</f>
        <v>0.13638571631609028</v>
      </c>
      <c r="C268" s="4">
        <f>SUMPRODUCT(Feed!$K$23:$K$174,Prices!$D$41:$D$192)/Feed!K189</f>
        <v>0.13774957347925115</v>
      </c>
      <c r="D268" s="4"/>
      <c r="E268" s="4">
        <f>SUMPRODUCT(Feed!$K$23:$K$174,Prices!$G$41:$G$192)/Feed!K189</f>
        <v>0.13911343064241211</v>
      </c>
    </row>
    <row r="269" spans="1:6" x14ac:dyDescent="0.25">
      <c r="A269" t="s">
        <v>261</v>
      </c>
      <c r="B269" s="4">
        <f>SUMPRODUCT(Feed!$L$23:$L$174,Prices!$B$41:$B$192)/Feed!L189</f>
        <v>8.9318992969645669E-2</v>
      </c>
      <c r="C269" s="4">
        <f>SUMPRODUCT(Feed!$L$23:$L$174,Prices!$D$41:$D$192)/Feed!L189</f>
        <v>9.021218289934213E-2</v>
      </c>
      <c r="D269" s="4"/>
      <c r="E269" s="4">
        <f>SUMPRODUCT(Feed!$L$23:$L$174,Prices!$G$41:$G$192)/Feed!L189</f>
        <v>9.1105372829038564E-2</v>
      </c>
    </row>
    <row r="270" spans="1:6" x14ac:dyDescent="0.25">
      <c r="A270" t="str">
        <f>Prices!A31</f>
        <v>Corn ($/bu)</v>
      </c>
      <c r="B270" s="4">
        <f>Prices!B31</f>
        <v>3.77</v>
      </c>
      <c r="C270" s="4">
        <f>Prices!D31</f>
        <v>4.0660000000000007</v>
      </c>
      <c r="D270" s="4"/>
      <c r="E270" s="4">
        <f>Prices!G31</f>
        <v>3.55</v>
      </c>
      <c r="F270" s="4"/>
    </row>
    <row r="271" spans="1:6" x14ac:dyDescent="0.25">
      <c r="A271" t="str">
        <f>Prices!A32</f>
        <v>Soybean Meal ($/ton)</v>
      </c>
      <c r="B271" s="4">
        <f>Prices!B32</f>
        <v>281.60000000000002</v>
      </c>
      <c r="C271" s="4">
        <f>Prices!D32</f>
        <v>291.7</v>
      </c>
      <c r="D271" s="4"/>
      <c r="E271" s="4">
        <f>Prices!G32</f>
        <v>326</v>
      </c>
      <c r="F271" s="4"/>
    </row>
    <row r="272" spans="1:6" x14ac:dyDescent="0.25">
      <c r="A272" t="str">
        <f>Prices!A33</f>
        <v>DDGS ($/ton)</v>
      </c>
      <c r="B272" s="4">
        <f>Prices!B33</f>
        <v>147.5</v>
      </c>
      <c r="C272" s="4">
        <f>Prices!D33</f>
        <v>159.08090185676394</v>
      </c>
      <c r="D272" s="4"/>
      <c r="E272" s="4">
        <f>Prices!G33</f>
        <v>138.89257294429709</v>
      </c>
      <c r="F272" s="4"/>
    </row>
    <row r="273" spans="1:11" x14ac:dyDescent="0.25">
      <c r="A273" t="s">
        <v>243</v>
      </c>
      <c r="B273" s="4">
        <f>Prices!B34</f>
        <v>0.44896403502804039</v>
      </c>
      <c r="C273" s="4">
        <f>Prices!D34</f>
        <v>0.45345367537832082</v>
      </c>
      <c r="D273" s="4"/>
      <c r="E273" s="4">
        <f>Prices!G34</f>
        <v>0.4579433157286012</v>
      </c>
      <c r="F273" s="4"/>
    </row>
    <row r="274" spans="1:11" ht="73.5" customHeight="1" x14ac:dyDescent="0.25">
      <c r="B274" s="57"/>
      <c r="C274" s="58"/>
      <c r="D274" s="35"/>
      <c r="E274" s="58"/>
      <c r="F274" s="35"/>
    </row>
    <row r="275" spans="1:11" ht="63" customHeight="1" x14ac:dyDescent="0.25">
      <c r="B275" s="57"/>
      <c r="C275" s="58"/>
      <c r="D275" s="35"/>
      <c r="E275" s="58"/>
      <c r="F275" s="35"/>
    </row>
    <row r="276" spans="1:11" ht="30" customHeight="1" x14ac:dyDescent="0.25"/>
    <row r="277" spans="1:11" x14ac:dyDescent="0.25">
      <c r="A277" s="215" t="s">
        <v>30</v>
      </c>
      <c r="B277" s="216"/>
      <c r="C277" s="216"/>
      <c r="D277" s="216"/>
      <c r="E277" s="216"/>
      <c r="F277" s="216"/>
      <c r="G277" s="216"/>
      <c r="H277" s="216"/>
      <c r="I277" s="216"/>
      <c r="J277" s="216"/>
      <c r="K277" s="90"/>
    </row>
    <row r="278" spans="1:11" ht="15.75" x14ac:dyDescent="0.25">
      <c r="A278" s="39" t="str">
        <f>A89</f>
        <v>Publication: AM-FMG-FarFin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39" t="str">
        <f>K89</f>
        <v>Dec. 01, 2015</v>
      </c>
    </row>
  </sheetData>
  <sheetProtection sheet="1" objects="1" scenarios="1"/>
  <mergeCells count="18">
    <mergeCell ref="L19:L21"/>
    <mergeCell ref="A47:F47"/>
    <mergeCell ref="A1:B1"/>
    <mergeCell ref="C1:F1"/>
    <mergeCell ref="G1:J1"/>
    <mergeCell ref="G47:J47"/>
    <mergeCell ref="D6:I6"/>
    <mergeCell ref="D8:I8"/>
    <mergeCell ref="D9:I9"/>
    <mergeCell ref="A277:J277"/>
    <mergeCell ref="A44:J44"/>
    <mergeCell ref="A91:B91"/>
    <mergeCell ref="C91:F91"/>
    <mergeCell ref="G91:J91"/>
    <mergeCell ref="C262:D262"/>
    <mergeCell ref="E262:F262"/>
    <mergeCell ref="A94:C94"/>
    <mergeCell ref="A88:J88"/>
  </mergeCells>
  <dataValidations count="1">
    <dataValidation type="list" showInputMessage="1" showErrorMessage="1" prompt="Select a price horizon to budget from" sqref="C1">
      <formula1>price_selections</formula1>
    </dataValidation>
  </dataValidations>
  <printOptions horizontalCentered="1"/>
  <pageMargins left="0.25" right="0.25" top="0.75" bottom="0.5" header="0.3" footer="0.3"/>
  <pageSetup scale="94" orientation="portrait" horizontalDpi="4294967295" verticalDpi="4294967295" r:id="rId1"/>
  <headerFooter scaleWithDoc="0">
    <oddHeader xml:space="preserve">&amp;L&amp;"-,Bold"&amp;20FARM MANAGEMENT GUIDE &amp;"-,Regular"        
</oddHeader>
  </headerFooter>
  <rowBreaks count="2" manualBreakCount="2">
    <brk id="46" max="10" man="1"/>
    <brk id="9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4" name="Button 8">
              <controlPr defaultSize="0" print="0" autoFill="0" autoPict="0" macro="[0]!PrintCowCalfPage">
                <anchor moveWithCells="1" sizeWithCells="1">
                  <from>
                    <xdr:col>12</xdr:col>
                    <xdr:colOff>9525</xdr:colOff>
                    <xdr:row>10</xdr:row>
                    <xdr:rowOff>19050</xdr:rowOff>
                  </from>
                  <to>
                    <xdr:col>15</xdr:col>
                    <xdr:colOff>438150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Button 11">
              <controlPr defaultSize="0" print="0" autoFill="0" autoPict="0" macro="[0]!PrintCowCalfBudget">
                <anchor moveWithCells="1" sizeWithCells="1">
                  <from>
                    <xdr:col>12</xdr:col>
                    <xdr:colOff>9525</xdr:colOff>
                    <xdr:row>8</xdr:row>
                    <xdr:rowOff>0</xdr:rowOff>
                  </from>
                  <to>
                    <xdr:col>15</xdr:col>
                    <xdr:colOff>447675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/>
  </sheetPr>
  <dimension ref="A1:V273"/>
  <sheetViews>
    <sheetView zoomScale="110" zoomScaleNormal="110" zoomScaleSheetLayoutView="80" workbookViewId="0">
      <selection activeCell="H5" sqref="H5"/>
    </sheetView>
  </sheetViews>
  <sheetFormatPr defaultRowHeight="15" x14ac:dyDescent="0.25"/>
  <cols>
    <col min="1" max="1" width="31" customWidth="1"/>
    <col min="2" max="2" width="9.140625" customWidth="1"/>
    <col min="3" max="3" width="9.140625" bestFit="1" customWidth="1"/>
    <col min="4" max="4" width="2.28515625" bestFit="1" customWidth="1"/>
    <col min="5" max="5" width="9" bestFit="1" customWidth="1"/>
    <col min="6" max="6" width="6.28515625" bestFit="1" customWidth="1"/>
    <col min="7" max="7" width="3.28515625" customWidth="1"/>
    <col min="8" max="8" width="6.7109375" customWidth="1"/>
    <col min="9" max="9" width="3.5703125" customWidth="1"/>
    <col min="10" max="10" width="14" customWidth="1"/>
    <col min="11" max="11" width="13.28515625" style="24" customWidth="1"/>
    <col min="12" max="12" width="100.28515625" hidden="1" customWidth="1"/>
  </cols>
  <sheetData>
    <row r="1" spans="1:21" ht="22.5" customHeight="1" x14ac:dyDescent="0.25">
      <c r="A1" s="228" t="s">
        <v>262</v>
      </c>
      <c r="B1" s="229"/>
      <c r="C1" s="230" t="s">
        <v>21</v>
      </c>
      <c r="D1" s="230"/>
      <c r="E1" s="230"/>
      <c r="F1" s="230"/>
      <c r="G1" s="231" t="str">
        <f>IF(C1=Prices!B4,TEXT(Prices!B5,"MMM-YYYY"),IF(C1=Prices!D4,TEXT(Prices!D5,"MMM-YYYY"),TEXT(Prices!G5,"MMM-YYYY")))</f>
        <v>(as of December 1, 2015)</v>
      </c>
      <c r="H1" s="231"/>
      <c r="I1" s="231"/>
      <c r="J1" s="231"/>
      <c r="K1" s="80"/>
      <c r="L1" s="62"/>
      <c r="M1" s="24"/>
      <c r="N1" s="24"/>
      <c r="O1" s="24"/>
    </row>
    <row r="2" spans="1:21" ht="15" customHeight="1" x14ac:dyDescent="0.25">
      <c r="A2" s="22"/>
      <c r="B2" s="23"/>
      <c r="C2" s="24"/>
      <c r="D2" s="25"/>
      <c r="E2" s="24"/>
      <c r="F2" s="24"/>
      <c r="G2" s="25"/>
      <c r="H2" s="24"/>
      <c r="I2" s="25"/>
      <c r="J2" s="24"/>
      <c r="L2" s="9" t="s">
        <v>47</v>
      </c>
      <c r="M2" s="63" t="s">
        <v>41</v>
      </c>
      <c r="N2" s="64"/>
      <c r="O2" s="64"/>
      <c r="P2" s="64"/>
      <c r="Q2" s="64"/>
      <c r="R2" s="64"/>
      <c r="S2" s="64"/>
      <c r="T2" s="64"/>
      <c r="U2" s="64"/>
    </row>
    <row r="3" spans="1:21" x14ac:dyDescent="0.25">
      <c r="A3" s="119" t="s">
        <v>2</v>
      </c>
      <c r="B3" s="24"/>
      <c r="C3" s="24"/>
      <c r="D3" s="25"/>
      <c r="E3" s="24"/>
      <c r="F3" s="24"/>
      <c r="G3" s="25"/>
      <c r="H3" s="24"/>
      <c r="I3" s="25"/>
      <c r="J3" s="24"/>
      <c r="L3" s="9"/>
      <c r="M3" s="24"/>
      <c r="N3" s="24"/>
      <c r="O3" s="24"/>
    </row>
    <row r="4" spans="1:21" x14ac:dyDescent="0.25">
      <c r="A4" s="24" t="s">
        <v>237</v>
      </c>
      <c r="B4" s="200">
        <v>23.7</v>
      </c>
      <c r="C4" s="24"/>
      <c r="D4" s="25"/>
      <c r="E4" s="24"/>
      <c r="F4" s="24"/>
      <c r="G4" s="25"/>
      <c r="H4" s="24"/>
      <c r="I4" s="121"/>
      <c r="J4" s="120"/>
      <c r="L4" s="9" t="s">
        <v>241</v>
      </c>
      <c r="M4" s="24"/>
      <c r="N4" s="24"/>
      <c r="O4" s="24"/>
    </row>
    <row r="5" spans="1:21" x14ac:dyDescent="0.25">
      <c r="A5" t="s">
        <v>250</v>
      </c>
      <c r="B5" s="192">
        <v>2.2999999999999998</v>
      </c>
      <c r="D5" s="77"/>
      <c r="G5" s="77"/>
      <c r="I5" s="77"/>
      <c r="L5" s="9" t="s">
        <v>241</v>
      </c>
      <c r="M5" s="24"/>
      <c r="N5" s="24"/>
      <c r="O5" s="24"/>
    </row>
    <row r="6" spans="1:21" x14ac:dyDescent="0.25">
      <c r="A6" t="s">
        <v>265</v>
      </c>
      <c r="B6" s="192">
        <v>13.4</v>
      </c>
      <c r="D6" s="77"/>
      <c r="G6" s="77"/>
      <c r="I6" s="77"/>
      <c r="L6" s="9" t="s">
        <v>241</v>
      </c>
      <c r="M6" s="24"/>
      <c r="N6" s="24"/>
      <c r="O6" s="24"/>
    </row>
    <row r="7" spans="1:21" x14ac:dyDescent="0.25">
      <c r="A7" s="24" t="s">
        <v>245</v>
      </c>
      <c r="B7" s="201">
        <v>0.5</v>
      </c>
      <c r="C7" s="24"/>
      <c r="D7" s="25"/>
      <c r="E7" s="24"/>
      <c r="F7" s="24"/>
      <c r="G7" s="25"/>
      <c r="H7" s="24"/>
      <c r="I7" s="25"/>
      <c r="J7" s="24"/>
      <c r="L7" s="9" t="s">
        <v>236</v>
      </c>
      <c r="M7" s="24"/>
      <c r="N7" s="24"/>
      <c r="O7" s="24"/>
    </row>
    <row r="8" spans="1:21" x14ac:dyDescent="0.25">
      <c r="A8" s="24" t="s">
        <v>258</v>
      </c>
      <c r="B8" s="201">
        <v>0.08</v>
      </c>
      <c r="C8" s="24"/>
      <c r="D8" s="25"/>
      <c r="E8" s="24"/>
      <c r="F8" s="24"/>
      <c r="G8" s="25"/>
      <c r="H8" s="24"/>
      <c r="I8" s="25"/>
      <c r="J8" s="24"/>
      <c r="L8" s="9" t="s">
        <v>236</v>
      </c>
      <c r="M8" s="24"/>
      <c r="N8" s="24"/>
      <c r="O8" s="24"/>
    </row>
    <row r="9" spans="1:21" ht="12.75" customHeight="1" x14ac:dyDescent="0.25">
      <c r="A9" s="24"/>
      <c r="B9" s="122"/>
      <c r="C9" s="24"/>
      <c r="D9" s="25"/>
      <c r="E9" s="24"/>
      <c r="F9" s="24"/>
      <c r="G9" s="25"/>
      <c r="H9" s="24"/>
      <c r="I9" s="25"/>
      <c r="J9" s="24"/>
      <c r="L9" s="24"/>
      <c r="M9" s="24"/>
      <c r="N9" s="24"/>
      <c r="O9" s="24"/>
    </row>
    <row r="10" spans="1:21" ht="45" x14ac:dyDescent="0.25">
      <c r="A10" s="84" t="s">
        <v>0</v>
      </c>
      <c r="B10" s="84" t="s">
        <v>3</v>
      </c>
      <c r="C10" s="84" t="s">
        <v>4</v>
      </c>
      <c r="D10" s="84"/>
      <c r="E10" s="84" t="s">
        <v>19</v>
      </c>
      <c r="F10" s="84" t="s">
        <v>4</v>
      </c>
      <c r="G10" s="84"/>
      <c r="H10" s="84"/>
      <c r="I10" s="84"/>
      <c r="J10" s="84" t="s">
        <v>52</v>
      </c>
      <c r="K10" s="84" t="s">
        <v>59</v>
      </c>
      <c r="L10" s="24"/>
      <c r="M10" s="24"/>
      <c r="N10" s="24"/>
      <c r="O10" s="24"/>
    </row>
    <row r="11" spans="1:21" x14ac:dyDescent="0.25">
      <c r="A11" s="24" t="s">
        <v>263</v>
      </c>
      <c r="B11" s="197">
        <f>IF($C$1=Prices!$A$1, Prices!B15, IF($C$1=Prices!$A$2, Prices!D15, IF($C$1=Prices!$A$3, Prices!G15, "")))</f>
        <v>37.15</v>
      </c>
      <c r="C11" s="123" t="s">
        <v>283</v>
      </c>
      <c r="D11" s="25" t="s">
        <v>6</v>
      </c>
      <c r="E11" s="202">
        <v>1</v>
      </c>
      <c r="F11" s="123" t="s">
        <v>18</v>
      </c>
      <c r="G11" s="25"/>
      <c r="H11" s="125"/>
      <c r="I11" s="126" t="s">
        <v>7</v>
      </c>
      <c r="J11" s="127">
        <f>K11*B4</f>
        <v>880.45499999999993</v>
      </c>
      <c r="K11" s="127">
        <f>(B11)*E11</f>
        <v>37.15</v>
      </c>
      <c r="L11" s="107"/>
      <c r="M11" s="24"/>
      <c r="N11" s="24"/>
      <c r="O11" s="24"/>
    </row>
    <row r="12" spans="1:21" x14ac:dyDescent="0.25">
      <c r="A12" s="24" t="s">
        <v>49</v>
      </c>
      <c r="B12" s="197">
        <f>IF($C$1=Prices!$A$1, Prices!B17, IF($C$1=Prices!$A$2, Prices!D17, IF($C$1=Prices!$A$3, Prices!G17, "")))</f>
        <v>41.83</v>
      </c>
      <c r="C12" s="123" t="s">
        <v>29</v>
      </c>
      <c r="D12" s="25" t="s">
        <v>6</v>
      </c>
      <c r="E12" s="202">
        <v>400</v>
      </c>
      <c r="F12" s="123" t="s">
        <v>5</v>
      </c>
      <c r="G12" s="25" t="s">
        <v>6</v>
      </c>
      <c r="H12" s="125">
        <f>B7-B8</f>
        <v>0.42</v>
      </c>
      <c r="I12" s="126" t="s">
        <v>7</v>
      </c>
      <c r="J12" s="127">
        <f>B12*(E12/100)*H12</f>
        <v>70.2744</v>
      </c>
      <c r="K12" s="127">
        <f>J12/B4</f>
        <v>2.9651645569620255</v>
      </c>
      <c r="L12" s="9" t="s">
        <v>236</v>
      </c>
      <c r="M12" s="24"/>
      <c r="N12" s="24"/>
      <c r="O12" s="24"/>
    </row>
    <row r="13" spans="1:21" x14ac:dyDescent="0.25">
      <c r="A13" s="24" t="s">
        <v>239</v>
      </c>
      <c r="B13" s="37"/>
      <c r="C13" s="123"/>
      <c r="D13" s="25"/>
      <c r="E13" s="124"/>
      <c r="F13" s="123"/>
      <c r="G13" s="25"/>
      <c r="H13" s="125"/>
      <c r="I13" s="126"/>
      <c r="J13" s="127">
        <f>K13*B4</f>
        <v>11.85</v>
      </c>
      <c r="K13" s="197">
        <v>0.5</v>
      </c>
      <c r="L13" s="9" t="s">
        <v>304</v>
      </c>
      <c r="M13" s="24"/>
      <c r="N13" s="24"/>
      <c r="O13" s="24"/>
    </row>
    <row r="14" spans="1:21" x14ac:dyDescent="0.25">
      <c r="A14" s="24" t="s">
        <v>252</v>
      </c>
      <c r="B14" s="37"/>
      <c r="C14" s="123"/>
      <c r="D14" s="25"/>
      <c r="E14" s="124"/>
      <c r="F14" s="123"/>
      <c r="G14" s="25"/>
      <c r="H14" s="125"/>
      <c r="I14" s="126"/>
      <c r="J14" s="203">
        <f>K14*B4</f>
        <v>0</v>
      </c>
      <c r="K14" s="197">
        <v>0</v>
      </c>
      <c r="L14" s="106"/>
      <c r="M14" s="24"/>
      <c r="N14" s="24"/>
      <c r="O14" s="24"/>
    </row>
    <row r="15" spans="1:21" x14ac:dyDescent="0.25">
      <c r="A15" s="128" t="s">
        <v>8</v>
      </c>
      <c r="B15" s="55"/>
      <c r="C15" s="55"/>
      <c r="D15" s="129"/>
      <c r="E15" s="55"/>
      <c r="F15" s="55"/>
      <c r="G15" s="129"/>
      <c r="H15" s="55"/>
      <c r="I15" s="129"/>
      <c r="J15" s="85">
        <f>SUM(J11:J14)</f>
        <v>962.57939999999996</v>
      </c>
      <c r="K15" s="85">
        <f>SUM(K11:K14)</f>
        <v>40.615164556962021</v>
      </c>
      <c r="L15" s="79"/>
      <c r="M15" s="24"/>
      <c r="N15" s="24"/>
      <c r="O15" s="24"/>
    </row>
    <row r="16" spans="1:21" ht="6" customHeight="1" x14ac:dyDescent="0.25">
      <c r="A16" s="130"/>
      <c r="B16" s="24"/>
      <c r="C16" s="24"/>
      <c r="D16" s="25"/>
      <c r="E16" s="24"/>
      <c r="F16" s="24"/>
      <c r="G16" s="25"/>
      <c r="H16" s="24"/>
      <c r="I16" s="25"/>
      <c r="J16" s="24"/>
      <c r="L16" s="24"/>
      <c r="M16" s="24"/>
      <c r="N16" s="24"/>
      <c r="O16" s="24"/>
    </row>
    <row r="17" spans="1:22" x14ac:dyDescent="0.25">
      <c r="A17" s="84" t="s">
        <v>9</v>
      </c>
      <c r="B17" s="55"/>
      <c r="C17" s="55"/>
      <c r="D17" s="129"/>
      <c r="E17" s="55"/>
      <c r="F17" s="55"/>
      <c r="G17" s="129"/>
      <c r="H17" s="55"/>
      <c r="I17" s="129"/>
      <c r="J17" s="55"/>
      <c r="K17" s="55"/>
      <c r="L17" s="24"/>
      <c r="M17" s="24"/>
      <c r="N17" s="24"/>
      <c r="O17" s="24"/>
    </row>
    <row r="18" spans="1:22" ht="14.45" customHeight="1" x14ac:dyDescent="0.25">
      <c r="A18" s="24" t="s">
        <v>254</v>
      </c>
      <c r="B18" s="197">
        <f>IF($C$1=Prices!$A$1, SUMPRODUCT(Feed!$I$23:$I$174,Prices!$B$41:$B$192), IF($C$1=Prices!$A$2, SUMPRODUCT(Feed!$I$23:$I$174,Prices!$D$41:$D$192), IF($C$1=Prices!$A$3,SUMPRODUCT(Feed!$I$23:$I$174,Prices!$G$41:$G$192), "")))/Feed!I189</f>
        <v>9.1084799341972958E-2</v>
      </c>
      <c r="C18" s="123" t="s">
        <v>50</v>
      </c>
      <c r="D18" s="25" t="s">
        <v>6</v>
      </c>
      <c r="E18" s="204">
        <f>Feed!I189</f>
        <v>125.00000000000001</v>
      </c>
      <c r="F18" s="123" t="s">
        <v>5</v>
      </c>
      <c r="G18" s="25"/>
      <c r="H18" s="125"/>
      <c r="I18" s="126" t="s">
        <v>7</v>
      </c>
      <c r="J18" s="66">
        <f>K18*B4</f>
        <v>269.83871805059493</v>
      </c>
      <c r="K18" s="66">
        <f>(B18*E18)</f>
        <v>11.385599917746621</v>
      </c>
      <c r="L18" s="117" t="s">
        <v>264</v>
      </c>
      <c r="M18" s="24"/>
      <c r="N18" s="24"/>
      <c r="O18" s="24"/>
    </row>
    <row r="19" spans="1:22" x14ac:dyDescent="0.25">
      <c r="A19" s="24" t="s">
        <v>54</v>
      </c>
      <c r="B19" s="197">
        <f>IF($C$1=Prices!$A$1, Prices!B30, IF($C$1=Prices!$A$2, Prices!D30, IF($C$1=Prices!$A$3,Prices!G30, "")))</f>
        <v>17</v>
      </c>
      <c r="C19" s="123" t="s">
        <v>22</v>
      </c>
      <c r="D19" s="25" t="s">
        <v>6</v>
      </c>
      <c r="E19" s="204">
        <f>SUM(E18:E18)/2000</f>
        <v>6.2500000000000014E-2</v>
      </c>
      <c r="F19" s="123" t="s">
        <v>53</v>
      </c>
      <c r="G19" s="25"/>
      <c r="H19" s="125"/>
      <c r="I19" s="126" t="s">
        <v>7</v>
      </c>
      <c r="J19" s="66">
        <f>K19*B4</f>
        <v>25.181250000000006</v>
      </c>
      <c r="K19" s="66">
        <f>B19*E19</f>
        <v>1.0625000000000002</v>
      </c>
      <c r="L19" s="78"/>
      <c r="M19" s="24"/>
      <c r="N19" s="24"/>
      <c r="O19" s="24"/>
      <c r="V19" s="4"/>
    </row>
    <row r="20" spans="1:22" x14ac:dyDescent="0.25">
      <c r="A20" s="24" t="s">
        <v>23</v>
      </c>
      <c r="B20" s="197">
        <v>15</v>
      </c>
      <c r="C20" s="123" t="s">
        <v>33</v>
      </c>
      <c r="D20" s="25" t="s">
        <v>31</v>
      </c>
      <c r="E20" s="204">
        <f>3*B5</f>
        <v>6.8999999999999995</v>
      </c>
      <c r="F20" s="123" t="s">
        <v>34</v>
      </c>
      <c r="G20" s="25"/>
      <c r="H20" s="125"/>
      <c r="I20" s="126" t="s">
        <v>7</v>
      </c>
      <c r="J20" s="127">
        <f>B20*E20</f>
        <v>103.49999999999999</v>
      </c>
      <c r="K20" s="66">
        <f>J20/B4</f>
        <v>4.367088607594936</v>
      </c>
      <c r="L20" s="9" t="s">
        <v>266</v>
      </c>
      <c r="M20" s="24"/>
      <c r="N20" s="24"/>
      <c r="O20" s="24"/>
    </row>
    <row r="21" spans="1:22" x14ac:dyDescent="0.25">
      <c r="A21" s="24" t="s">
        <v>24</v>
      </c>
      <c r="B21" s="197"/>
      <c r="C21" s="123"/>
      <c r="D21" s="25"/>
      <c r="E21" s="122"/>
      <c r="F21" s="123"/>
      <c r="G21" s="25"/>
      <c r="H21" s="125"/>
      <c r="I21" s="126"/>
      <c r="J21" s="127">
        <f>K21*B4</f>
        <v>31.241340000000001</v>
      </c>
      <c r="K21" s="197">
        <f>10.14*(13/100)</f>
        <v>1.3182</v>
      </c>
      <c r="L21" s="9" t="s">
        <v>305</v>
      </c>
      <c r="M21" s="24"/>
      <c r="N21" s="24"/>
      <c r="O21" s="24"/>
    </row>
    <row r="22" spans="1:22" x14ac:dyDescent="0.25">
      <c r="A22" s="131" t="s">
        <v>28</v>
      </c>
      <c r="B22" s="197">
        <f>(IF(C1=Prices!A1, Prices!B18, IF(C1=Prices!A2, Prices!D18, IF(C1=Prices!A3,Prices!G18, ""))))</f>
        <v>185.99</v>
      </c>
      <c r="C22" s="123" t="s">
        <v>27</v>
      </c>
      <c r="D22" s="25" t="s">
        <v>6</v>
      </c>
      <c r="E22" s="125">
        <f>B7</f>
        <v>0.5</v>
      </c>
      <c r="F22" s="132" t="s">
        <v>18</v>
      </c>
      <c r="G22" s="25"/>
      <c r="H22" s="24"/>
      <c r="I22" s="126" t="s">
        <v>7</v>
      </c>
      <c r="J22" s="127">
        <f>B22*E22</f>
        <v>92.995000000000005</v>
      </c>
      <c r="K22" s="66">
        <f>J22/B4</f>
        <v>3.9238396624472576</v>
      </c>
      <c r="L22" s="24"/>
      <c r="M22" s="24"/>
      <c r="N22" s="24"/>
      <c r="O22" s="24"/>
    </row>
    <row r="23" spans="1:22" x14ac:dyDescent="0.25">
      <c r="A23" s="131" t="s">
        <v>251</v>
      </c>
      <c r="B23" s="37"/>
      <c r="C23" s="123"/>
      <c r="D23" s="25"/>
      <c r="E23" s="125"/>
      <c r="F23" s="132"/>
      <c r="G23" s="25"/>
      <c r="H23" s="24"/>
      <c r="I23" s="126"/>
      <c r="J23" s="197">
        <f>13*B5</f>
        <v>29.9</v>
      </c>
      <c r="K23" s="66">
        <f>J23/B4</f>
        <v>1.2616033755274261</v>
      </c>
      <c r="L23" s="9" t="s">
        <v>248</v>
      </c>
      <c r="M23" s="24"/>
      <c r="N23" s="24"/>
      <c r="O23" s="24"/>
    </row>
    <row r="24" spans="1:22" x14ac:dyDescent="0.25">
      <c r="A24" s="24" t="s">
        <v>57</v>
      </c>
      <c r="B24" s="37"/>
      <c r="C24" s="123"/>
      <c r="D24" s="25"/>
      <c r="E24" s="122"/>
      <c r="F24" s="123"/>
      <c r="G24" s="25"/>
      <c r="H24" s="125"/>
      <c r="I24" s="126"/>
      <c r="J24" s="197">
        <f>K24*B4</f>
        <v>2.4136080000000004</v>
      </c>
      <c r="K24" s="66">
        <f>(0.37+0.05+0.34)*(B6/100)</f>
        <v>0.10184000000000001</v>
      </c>
      <c r="L24" s="9" t="s">
        <v>306</v>
      </c>
      <c r="M24" s="24"/>
      <c r="N24" s="24"/>
      <c r="O24" s="24"/>
    </row>
    <row r="25" spans="1:22" x14ac:dyDescent="0.25">
      <c r="A25" s="24" t="s">
        <v>246</v>
      </c>
      <c r="B25" s="37"/>
      <c r="C25" s="123"/>
      <c r="D25" s="25"/>
      <c r="E25" s="122"/>
      <c r="F25" s="123"/>
      <c r="G25" s="25"/>
      <c r="H25" s="125"/>
      <c r="I25" s="126"/>
      <c r="J25" s="197">
        <f>K25*B4</f>
        <v>33.885786000000003</v>
      </c>
      <c r="K25" s="66">
        <f>(10.67)*(B6/100)</f>
        <v>1.4297800000000001</v>
      </c>
      <c r="L25" s="9" t="s">
        <v>307</v>
      </c>
      <c r="M25" s="24"/>
      <c r="N25" s="24"/>
      <c r="O25" s="24"/>
    </row>
    <row r="26" spans="1:22" x14ac:dyDescent="0.25">
      <c r="A26" s="24" t="s">
        <v>35</v>
      </c>
      <c r="B26" s="37"/>
      <c r="C26" s="123"/>
      <c r="D26" s="25"/>
      <c r="E26" s="122"/>
      <c r="F26" s="123"/>
      <c r="G26" s="25"/>
      <c r="H26" s="125"/>
      <c r="I26" s="126"/>
      <c r="J26" s="197">
        <f>K26*B4</f>
        <v>10.416624000000001</v>
      </c>
      <c r="K26" s="66">
        <f>(3.28)*(B6/100)</f>
        <v>0.43952000000000002</v>
      </c>
      <c r="L26" s="9" t="s">
        <v>308</v>
      </c>
      <c r="M26" s="24"/>
      <c r="N26" s="24"/>
      <c r="O26" s="24"/>
    </row>
    <row r="27" spans="1:22" x14ac:dyDescent="0.25">
      <c r="A27" s="55" t="s">
        <v>25</v>
      </c>
      <c r="B27" s="55"/>
      <c r="C27" s="133"/>
      <c r="D27" s="129"/>
      <c r="E27" s="134"/>
      <c r="F27" s="133"/>
      <c r="G27" s="129"/>
      <c r="H27" s="135"/>
      <c r="I27" s="136"/>
      <c r="J27" s="205">
        <v>0</v>
      </c>
      <c r="K27" s="86">
        <f>J27/B4</f>
        <v>0</v>
      </c>
      <c r="L27" s="9"/>
      <c r="M27" s="24"/>
      <c r="N27" s="24"/>
      <c r="O27" s="24"/>
    </row>
    <row r="28" spans="1:22" x14ac:dyDescent="0.25">
      <c r="A28" s="130" t="s">
        <v>13</v>
      </c>
      <c r="B28" s="24"/>
      <c r="C28" s="24"/>
      <c r="D28" s="25"/>
      <c r="E28" s="24"/>
      <c r="F28" s="24"/>
      <c r="G28" s="25"/>
      <c r="H28" s="24"/>
      <c r="I28" s="25"/>
      <c r="J28" s="87">
        <f>SUM(J18:J27)</f>
        <v>599.37232605059489</v>
      </c>
      <c r="K28" s="87">
        <f>SUM(K18:K27)</f>
        <v>25.289971563316243</v>
      </c>
      <c r="L28" s="24"/>
      <c r="M28" s="24"/>
      <c r="N28" s="24"/>
      <c r="O28" s="24"/>
    </row>
    <row r="29" spans="1:22" ht="6" customHeight="1" x14ac:dyDescent="0.25">
      <c r="A29" s="24"/>
      <c r="B29" s="24"/>
      <c r="C29" s="24"/>
      <c r="D29" s="25"/>
      <c r="E29" s="24"/>
      <c r="F29" s="24"/>
      <c r="G29" s="25"/>
      <c r="H29" s="24"/>
      <c r="I29" s="25"/>
      <c r="J29" s="24"/>
      <c r="L29" s="24"/>
      <c r="M29" s="24"/>
      <c r="N29" s="24"/>
      <c r="O29" s="24"/>
    </row>
    <row r="30" spans="1:22" x14ac:dyDescent="0.25">
      <c r="A30" s="84" t="s">
        <v>10</v>
      </c>
      <c r="B30" s="55"/>
      <c r="C30" s="55"/>
      <c r="D30" s="129"/>
      <c r="E30" s="55"/>
      <c r="F30" s="55"/>
      <c r="G30" s="129"/>
      <c r="H30" s="55"/>
      <c r="I30" s="129"/>
      <c r="J30" s="55"/>
      <c r="K30" s="55"/>
      <c r="L30" s="24"/>
      <c r="M30" s="24"/>
      <c r="N30" s="24"/>
      <c r="O30" s="24"/>
    </row>
    <row r="31" spans="1:22" x14ac:dyDescent="0.25">
      <c r="A31" s="24" t="s">
        <v>267</v>
      </c>
      <c r="B31" s="24"/>
      <c r="C31" s="24"/>
      <c r="D31" s="25"/>
      <c r="E31" s="24"/>
      <c r="F31" s="24"/>
      <c r="G31" s="25"/>
      <c r="H31" s="24"/>
      <c r="I31" s="25"/>
      <c r="J31" s="197">
        <f>K31*B4</f>
        <v>131.79569999999998</v>
      </c>
      <c r="K31" s="66">
        <f>(37.08+4.42)*B6/100</f>
        <v>5.5609999999999999</v>
      </c>
      <c r="L31" s="9" t="s">
        <v>309</v>
      </c>
      <c r="M31" s="24"/>
      <c r="N31" s="24"/>
      <c r="O31" s="24"/>
    </row>
    <row r="32" spans="1:22" x14ac:dyDescent="0.25">
      <c r="A32" s="24" t="s">
        <v>55</v>
      </c>
      <c r="B32" s="24"/>
      <c r="C32" s="24"/>
      <c r="D32" s="25"/>
      <c r="E32" s="24"/>
      <c r="F32" s="24"/>
      <c r="G32" s="25"/>
      <c r="H32" s="24"/>
      <c r="I32" s="25"/>
      <c r="J32" s="197">
        <f>K32*B4</f>
        <v>6.9232440000000013</v>
      </c>
      <c r="K32" s="66">
        <f>2.18*B6/100</f>
        <v>0.29212000000000005</v>
      </c>
      <c r="L32" s="9" t="s">
        <v>310</v>
      </c>
      <c r="M32" s="24"/>
      <c r="N32" s="24"/>
      <c r="O32" s="24"/>
    </row>
    <row r="33" spans="1:18" x14ac:dyDescent="0.25">
      <c r="A33" s="24" t="s">
        <v>56</v>
      </c>
      <c r="B33" s="24"/>
      <c r="C33" s="24"/>
      <c r="D33" s="25"/>
      <c r="E33" s="24"/>
      <c r="F33" s="24"/>
      <c r="G33" s="25"/>
      <c r="H33" s="24"/>
      <c r="I33" s="25"/>
      <c r="J33" s="197">
        <f>K33*B4</f>
        <v>11.85</v>
      </c>
      <c r="K33" s="66">
        <v>0.5</v>
      </c>
      <c r="L33" s="9" t="s">
        <v>249</v>
      </c>
      <c r="M33" s="24"/>
      <c r="N33" s="24"/>
      <c r="O33" s="24"/>
    </row>
    <row r="34" spans="1:18" x14ac:dyDescent="0.25">
      <c r="A34" s="55" t="s">
        <v>36</v>
      </c>
      <c r="B34" s="55"/>
      <c r="C34" s="55"/>
      <c r="D34" s="129"/>
      <c r="E34" s="55"/>
      <c r="F34" s="55"/>
      <c r="G34" s="129"/>
      <c r="H34" s="55"/>
      <c r="I34" s="129"/>
      <c r="J34" s="205">
        <v>0</v>
      </c>
      <c r="K34" s="86">
        <f>J34/B4</f>
        <v>0</v>
      </c>
      <c r="L34" s="24"/>
      <c r="M34" s="24"/>
      <c r="N34" s="24"/>
      <c r="O34" s="24"/>
    </row>
    <row r="35" spans="1:18" x14ac:dyDescent="0.25">
      <c r="A35" s="8" t="s">
        <v>11</v>
      </c>
      <c r="D35" s="77"/>
      <c r="G35" s="77"/>
      <c r="I35" s="77"/>
      <c r="J35" s="10">
        <f>SUM(J31:J34)</f>
        <v>150.56894399999999</v>
      </c>
      <c r="K35" s="87">
        <f>SUM(K31:K34)</f>
        <v>6.3531199999999997</v>
      </c>
      <c r="L35" s="24"/>
      <c r="M35" s="24"/>
      <c r="N35" s="24"/>
      <c r="O35" s="24"/>
    </row>
    <row r="36" spans="1:18" ht="6" customHeight="1" x14ac:dyDescent="0.25">
      <c r="D36" s="77"/>
      <c r="G36" s="77"/>
      <c r="I36" s="77"/>
      <c r="L36" s="66"/>
      <c r="M36" s="24"/>
      <c r="N36" s="24"/>
      <c r="O36" s="24"/>
    </row>
    <row r="37" spans="1:18" x14ac:dyDescent="0.25">
      <c r="A37" s="17" t="s">
        <v>12</v>
      </c>
      <c r="B37" s="15"/>
      <c r="C37" s="15"/>
      <c r="D37" s="16"/>
      <c r="E37" s="15"/>
      <c r="F37" s="15"/>
      <c r="G37" s="16"/>
      <c r="H37" s="15"/>
      <c r="I37" s="16"/>
      <c r="J37" s="18">
        <f>J28+J35</f>
        <v>749.94127005059488</v>
      </c>
      <c r="K37" s="85">
        <f>K28+K35</f>
        <v>31.643091563316244</v>
      </c>
      <c r="L37" s="9" t="s">
        <v>311</v>
      </c>
      <c r="M37" s="24"/>
      <c r="N37" s="24"/>
      <c r="O37" s="24"/>
    </row>
    <row r="38" spans="1:18" x14ac:dyDescent="0.25">
      <c r="A38" t="s">
        <v>26</v>
      </c>
      <c r="D38" s="77"/>
      <c r="G38" s="77"/>
      <c r="I38" s="77"/>
      <c r="J38" s="4">
        <f>J15-J28</f>
        <v>363.20707394940507</v>
      </c>
      <c r="K38" s="66">
        <f>K15-K28</f>
        <v>15.325192993645778</v>
      </c>
      <c r="R38" s="34"/>
    </row>
    <row r="39" spans="1:18" ht="15.75" thickBot="1" x14ac:dyDescent="0.3">
      <c r="A39" s="2" t="s">
        <v>14</v>
      </c>
      <c r="D39" s="77"/>
      <c r="G39" s="77"/>
      <c r="I39" s="77"/>
      <c r="J39" s="83">
        <f>J15-J37</f>
        <v>212.63812994940508</v>
      </c>
      <c r="K39" s="88">
        <f>K15-K37</f>
        <v>8.9720729936457779</v>
      </c>
      <c r="L39" s="4"/>
      <c r="R39" s="34"/>
    </row>
    <row r="40" spans="1:18" ht="96" customHeight="1" thickTop="1" x14ac:dyDescent="0.25">
      <c r="A40" s="33"/>
      <c r="B40" s="34"/>
      <c r="C40" s="34"/>
      <c r="D40" s="35"/>
      <c r="E40" s="34"/>
      <c r="F40" s="34"/>
      <c r="G40" s="35"/>
      <c r="H40" s="34"/>
      <c r="I40" s="35"/>
      <c r="J40" s="19"/>
      <c r="K40" s="89"/>
    </row>
    <row r="41" spans="1:18" ht="14.45" customHeight="1" x14ac:dyDescent="0.25">
      <c r="A41" s="215" t="s">
        <v>30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90"/>
    </row>
    <row r="42" spans="1:18" ht="16.5" customHeight="1" x14ac:dyDescent="0.25">
      <c r="A42" s="39" t="s">
        <v>268</v>
      </c>
      <c r="B42" s="39"/>
      <c r="C42" s="39"/>
      <c r="D42" s="39"/>
      <c r="E42" s="39"/>
      <c r="F42" s="39"/>
      <c r="G42" s="39"/>
      <c r="H42" s="39"/>
      <c r="I42" s="39"/>
      <c r="J42" s="39"/>
      <c r="K42" s="39" t="str">
        <f>TEXT(Notes!D2,"MMM. DD, YYYY")</f>
        <v>Dec. 01, 2015</v>
      </c>
    </row>
    <row r="43" spans="1:18" ht="22.5" customHeight="1" x14ac:dyDescent="0.25">
      <c r="B43" s="46"/>
    </row>
    <row r="44" spans="1:18" ht="27" customHeight="1" thickBot="1" x14ac:dyDescent="0.35">
      <c r="A44" s="217" t="str">
        <f>A1</f>
        <v xml:space="preserve"> KSU Farrow-to-Wean Swine Budget</v>
      </c>
      <c r="B44" s="227"/>
      <c r="C44" s="227"/>
      <c r="D44" s="227"/>
      <c r="E44" s="227"/>
      <c r="F44" s="227"/>
      <c r="G44" s="220"/>
      <c r="H44" s="220"/>
      <c r="I44" s="220"/>
      <c r="J44" s="220"/>
      <c r="K44" s="116"/>
    </row>
    <row r="68" spans="13:13" x14ac:dyDescent="0.25">
      <c r="M68" s="32"/>
    </row>
    <row r="69" spans="13:13" x14ac:dyDescent="0.25">
      <c r="M69" s="32"/>
    </row>
    <row r="70" spans="13:13" x14ac:dyDescent="0.25">
      <c r="M70" s="32"/>
    </row>
    <row r="71" spans="13:13" x14ac:dyDescent="0.25">
      <c r="M71" s="32"/>
    </row>
    <row r="72" spans="13:13" x14ac:dyDescent="0.25">
      <c r="M72" s="112"/>
    </row>
    <row r="83" spans="1:11" ht="12.75" customHeight="1" x14ac:dyDescent="0.25"/>
    <row r="84" spans="1:11" ht="89.25" customHeight="1" x14ac:dyDescent="0.25"/>
    <row r="85" spans="1:11" x14ac:dyDescent="0.25">
      <c r="A85" s="215" t="s">
        <v>30</v>
      </c>
      <c r="B85" s="216"/>
      <c r="C85" s="216"/>
      <c r="D85" s="216"/>
      <c r="E85" s="216"/>
      <c r="F85" s="216"/>
      <c r="G85" s="216"/>
      <c r="H85" s="216"/>
      <c r="I85" s="216"/>
      <c r="J85" s="216"/>
      <c r="K85" s="90"/>
    </row>
    <row r="86" spans="1:11" ht="16.5" customHeight="1" x14ac:dyDescent="0.25">
      <c r="A86" s="39" t="str">
        <f>A42</f>
        <v>Publication: AM-FMG-FarWean</v>
      </c>
      <c r="B86" s="39"/>
      <c r="C86" s="39"/>
      <c r="D86" s="39"/>
      <c r="E86" s="39"/>
      <c r="F86" s="39"/>
      <c r="G86" s="39"/>
      <c r="H86" s="39"/>
      <c r="I86" s="39"/>
      <c r="J86" s="39"/>
      <c r="K86" s="39" t="str">
        <f>K42</f>
        <v>Dec. 01, 2015</v>
      </c>
    </row>
    <row r="87" spans="1:11" ht="22.5" customHeight="1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27" customHeight="1" thickBot="1" x14ac:dyDescent="0.35">
      <c r="A88" s="217" t="str">
        <f>A44</f>
        <v xml:space="preserve"> KSU Farrow-to-Wean Swine Budget</v>
      </c>
      <c r="B88" s="218"/>
      <c r="C88" s="219"/>
      <c r="D88" s="219"/>
      <c r="E88" s="219"/>
      <c r="F88" s="219"/>
      <c r="G88" s="220"/>
      <c r="H88" s="220"/>
      <c r="I88" s="220"/>
      <c r="J88" s="220"/>
      <c r="K88" s="116"/>
    </row>
    <row r="89" spans="1:11" ht="15.75" x14ac:dyDescent="0.25">
      <c r="A89" s="60" t="s">
        <v>37</v>
      </c>
    </row>
    <row r="90" spans="1:11" ht="7.15" customHeight="1" x14ac:dyDescent="0.25"/>
    <row r="91" spans="1:11" ht="15.75" thickBot="1" x14ac:dyDescent="0.3">
      <c r="A91" s="223" t="s">
        <v>253</v>
      </c>
      <c r="B91" s="224"/>
      <c r="C91" s="224"/>
      <c r="D91" s="53"/>
      <c r="E91" s="53"/>
    </row>
    <row r="92" spans="1:11" x14ac:dyDescent="0.25">
      <c r="A92" s="17" t="s">
        <v>212</v>
      </c>
      <c r="B92" s="17" t="s">
        <v>19</v>
      </c>
      <c r="C92" s="17" t="s">
        <v>4</v>
      </c>
      <c r="D92" s="34"/>
      <c r="E92" s="34"/>
    </row>
    <row r="93" spans="1:11" x14ac:dyDescent="0.25">
      <c r="A93" t="str">
        <f>Feed!A23</f>
        <v>Corn, Yellow Dent</v>
      </c>
      <c r="B93" s="5">
        <f>Feed!I23</f>
        <v>97.929323099534585</v>
      </c>
      <c r="C93" s="5" t="s">
        <v>5</v>
      </c>
      <c r="D93" s="6"/>
    </row>
    <row r="94" spans="1:11" hidden="1" x14ac:dyDescent="0.25">
      <c r="A94" t="str">
        <f>Feed!A24</f>
        <v>Corn, Nutridense</v>
      </c>
      <c r="B94" s="5">
        <f>Feed!I24</f>
        <v>0</v>
      </c>
      <c r="C94" s="5" t="s">
        <v>5</v>
      </c>
      <c r="D94" s="6"/>
    </row>
    <row r="95" spans="1:11" hidden="1" x14ac:dyDescent="0.25">
      <c r="A95" t="str">
        <f>Feed!A25</f>
        <v>Corn Bran</v>
      </c>
      <c r="B95" s="5">
        <f>Feed!I25</f>
        <v>0</v>
      </c>
      <c r="C95" s="5" t="s">
        <v>5</v>
      </c>
      <c r="D95" s="6"/>
    </row>
    <row r="96" spans="1:11" hidden="1" x14ac:dyDescent="0.25">
      <c r="A96" t="str">
        <f>Feed!A26</f>
        <v>Corn DDG</v>
      </c>
      <c r="B96" s="5">
        <f>Feed!I26</f>
        <v>0</v>
      </c>
      <c r="C96" s="5" t="s">
        <v>5</v>
      </c>
      <c r="D96" s="6"/>
    </row>
    <row r="97" spans="1:4" hidden="1" x14ac:dyDescent="0.25">
      <c r="A97" t="str">
        <f>Feed!A27</f>
        <v>Corn DDGS, &gt;10% Oil</v>
      </c>
      <c r="B97" s="5">
        <f>Feed!I27</f>
        <v>0</v>
      </c>
      <c r="C97" s="5" t="s">
        <v>5</v>
      </c>
      <c r="D97" s="6"/>
    </row>
    <row r="98" spans="1:4" hidden="1" x14ac:dyDescent="0.25">
      <c r="A98" t="str">
        <f>Feed!A28</f>
        <v>Corn DDGS, &gt;6 and &lt;9% Oil</v>
      </c>
      <c r="B98" s="5">
        <f>Feed!I28</f>
        <v>0</v>
      </c>
      <c r="C98" s="5" t="s">
        <v>5</v>
      </c>
      <c r="D98" s="6"/>
    </row>
    <row r="99" spans="1:4" hidden="1" x14ac:dyDescent="0.25">
      <c r="A99" t="str">
        <f>Feed!A29</f>
        <v>Corn DDGS, &lt;4% Oil</v>
      </c>
      <c r="B99" s="5">
        <f>Feed!I29</f>
        <v>0</v>
      </c>
      <c r="C99" s="5" t="s">
        <v>5</v>
      </c>
      <c r="D99" s="6"/>
    </row>
    <row r="100" spans="1:4" hidden="1" x14ac:dyDescent="0.25">
      <c r="A100" t="str">
        <f>Feed!A30</f>
        <v>Corn HP DDG</v>
      </c>
      <c r="B100" s="5">
        <f>Feed!I30</f>
        <v>0</v>
      </c>
      <c r="C100" s="5" t="s">
        <v>5</v>
      </c>
      <c r="D100" s="6"/>
    </row>
    <row r="101" spans="1:4" hidden="1" x14ac:dyDescent="0.25">
      <c r="A101" t="str">
        <f>Feed!A31</f>
        <v>Soybean Meal, Dehull, Sol Extr</v>
      </c>
      <c r="B101" s="5">
        <f>Feed!I31</f>
        <v>0</v>
      </c>
      <c r="C101" s="5" t="s">
        <v>5</v>
      </c>
      <c r="D101" s="6"/>
    </row>
    <row r="102" spans="1:4" hidden="1" x14ac:dyDescent="0.25">
      <c r="A102" t="str">
        <f>Feed!A32</f>
        <v>Soybean Meal, Dehulled, Expelled</v>
      </c>
      <c r="B102" s="5">
        <f>Feed!I32</f>
        <v>0</v>
      </c>
      <c r="C102" s="5" t="s">
        <v>5</v>
      </c>
      <c r="D102" s="6"/>
    </row>
    <row r="103" spans="1:4" hidden="1" x14ac:dyDescent="0.25">
      <c r="A103" t="str">
        <f>Feed!A33</f>
        <v>Soybean Meal, Solvent Extracted</v>
      </c>
      <c r="B103" s="5">
        <f>Feed!I33</f>
        <v>0</v>
      </c>
      <c r="C103" s="5" t="s">
        <v>5</v>
      </c>
      <c r="D103" s="6"/>
    </row>
    <row r="104" spans="1:4" hidden="1" x14ac:dyDescent="0.25">
      <c r="A104" t="str">
        <f>Feed!A34</f>
        <v>Corn Gluten Meal</v>
      </c>
      <c r="B104" s="5">
        <f>Feed!I34</f>
        <v>0</v>
      </c>
      <c r="C104" s="5" t="s">
        <v>5</v>
      </c>
      <c r="D104" s="6"/>
    </row>
    <row r="105" spans="1:4" hidden="1" x14ac:dyDescent="0.25">
      <c r="A105" t="str">
        <f>Feed!A35</f>
        <v>Corn Grits, Hominy Feed</v>
      </c>
      <c r="B105" s="5">
        <f>Feed!I35</f>
        <v>0</v>
      </c>
      <c r="C105" s="5" t="s">
        <v>5</v>
      </c>
      <c r="D105" s="6"/>
    </row>
    <row r="106" spans="1:4" hidden="1" x14ac:dyDescent="0.25">
      <c r="A106" t="str">
        <f>Feed!A36</f>
        <v>Cotton Seeds, Fullfat</v>
      </c>
      <c r="B106" s="5">
        <f>Feed!I36</f>
        <v>0</v>
      </c>
      <c r="C106" s="5" t="s">
        <v>5</v>
      </c>
      <c r="D106" s="6"/>
    </row>
    <row r="107" spans="1:4" hidden="1" x14ac:dyDescent="0.25">
      <c r="A107" t="str">
        <f>Feed!A37</f>
        <v>Cotton Seed Meal</v>
      </c>
      <c r="B107" s="5">
        <f>Feed!I37</f>
        <v>0</v>
      </c>
      <c r="C107" s="5" t="s">
        <v>5</v>
      </c>
      <c r="D107" s="6"/>
    </row>
    <row r="108" spans="1:4" hidden="1" x14ac:dyDescent="0.25">
      <c r="A108" t="str">
        <f>Feed!A38</f>
        <v>Feather Meal</v>
      </c>
      <c r="B108" s="5">
        <f>Feed!I38</f>
        <v>0</v>
      </c>
      <c r="C108" s="5" t="s">
        <v>5</v>
      </c>
      <c r="D108" s="6"/>
    </row>
    <row r="109" spans="1:4" hidden="1" x14ac:dyDescent="0.25">
      <c r="A109" t="str">
        <f>Feed!A39</f>
        <v>Fish Meal Combined</v>
      </c>
      <c r="B109" s="5">
        <f>Feed!I39</f>
        <v>0</v>
      </c>
      <c r="C109" s="5" t="s">
        <v>5</v>
      </c>
      <c r="D109" s="6"/>
    </row>
    <row r="110" spans="1:4" hidden="1" x14ac:dyDescent="0.25">
      <c r="A110" t="str">
        <f>Feed!A40</f>
        <v>Flaxseed</v>
      </c>
      <c r="B110" s="5">
        <f>Feed!I40</f>
        <v>0</v>
      </c>
      <c r="C110" s="5" t="s">
        <v>5</v>
      </c>
      <c r="D110" s="6"/>
    </row>
    <row r="111" spans="1:4" hidden="1" x14ac:dyDescent="0.25">
      <c r="A111" t="str">
        <f>Feed!A41</f>
        <v>Flaxseed Meal</v>
      </c>
      <c r="B111" s="5">
        <f>Feed!I41</f>
        <v>0</v>
      </c>
      <c r="C111" s="5" t="s">
        <v>5</v>
      </c>
      <c r="D111" s="6"/>
    </row>
    <row r="112" spans="1:4" hidden="1" x14ac:dyDescent="0.25">
      <c r="A112" t="str">
        <f>Feed!A42</f>
        <v>Lupins</v>
      </c>
      <c r="B112" s="5">
        <f>Feed!I42</f>
        <v>0</v>
      </c>
      <c r="C112" s="5" t="s">
        <v>5</v>
      </c>
      <c r="D112" s="6"/>
    </row>
    <row r="113" spans="1:4" hidden="1" x14ac:dyDescent="0.25">
      <c r="A113" t="str">
        <f>Feed!A43</f>
        <v>Meat Meal</v>
      </c>
      <c r="B113" s="5">
        <f>Feed!I43</f>
        <v>0</v>
      </c>
      <c r="C113" s="5" t="s">
        <v>5</v>
      </c>
      <c r="D113" s="6"/>
    </row>
    <row r="114" spans="1:4" hidden="1" x14ac:dyDescent="0.25">
      <c r="A114" t="str">
        <f>Feed!A44</f>
        <v>Meat and Bone Meal, P &gt;4%</v>
      </c>
      <c r="B114" s="5">
        <f>Feed!I44</f>
        <v>0</v>
      </c>
      <c r="C114" s="5" t="s">
        <v>5</v>
      </c>
      <c r="D114" s="6"/>
    </row>
    <row r="115" spans="1:4" hidden="1" x14ac:dyDescent="0.25">
      <c r="A115" t="str">
        <f>Feed!A45</f>
        <v>Milk, Casein</v>
      </c>
      <c r="B115" s="5">
        <f>Feed!I45</f>
        <v>0</v>
      </c>
      <c r="C115" s="5" t="s">
        <v>5</v>
      </c>
      <c r="D115" s="6"/>
    </row>
    <row r="116" spans="1:4" hidden="1" x14ac:dyDescent="0.25">
      <c r="A116" t="str">
        <f>Feed!A46</f>
        <v>Milk, Lactose</v>
      </c>
      <c r="B116" s="5">
        <f>Feed!I46</f>
        <v>0</v>
      </c>
      <c r="C116" s="5" t="s">
        <v>5</v>
      </c>
      <c r="D116" s="6"/>
    </row>
    <row r="117" spans="1:4" hidden="1" x14ac:dyDescent="0.25">
      <c r="A117" t="str">
        <f>Feed!A47</f>
        <v>Milk, Skim Milk Powder</v>
      </c>
      <c r="B117" s="5">
        <f>Feed!I47</f>
        <v>0</v>
      </c>
      <c r="C117" s="5" t="s">
        <v>5</v>
      </c>
      <c r="D117" s="6"/>
    </row>
    <row r="118" spans="1:4" hidden="1" x14ac:dyDescent="0.25">
      <c r="A118" t="str">
        <f>Feed!A48</f>
        <v>Milk, Whey Powder</v>
      </c>
      <c r="B118" s="5">
        <f>Feed!I48</f>
        <v>0</v>
      </c>
      <c r="C118" s="5" t="s">
        <v>5</v>
      </c>
      <c r="D118" s="6"/>
    </row>
    <row r="119" spans="1:4" hidden="1" x14ac:dyDescent="0.25">
      <c r="A119" t="str">
        <f>Feed!A49</f>
        <v>Milk, Whey Permeate, 85% lactose</v>
      </c>
      <c r="B119" s="5">
        <f>Feed!I49</f>
        <v>0</v>
      </c>
      <c r="C119" s="5" t="s">
        <v>5</v>
      </c>
      <c r="D119" s="6"/>
    </row>
    <row r="120" spans="1:4" hidden="1" x14ac:dyDescent="0.25">
      <c r="A120" t="str">
        <f>Feed!A50</f>
        <v>Milk, Whey Protein Concentrate</v>
      </c>
      <c r="B120" s="5">
        <f>Feed!I50</f>
        <v>0</v>
      </c>
      <c r="C120" s="5" t="s">
        <v>5</v>
      </c>
      <c r="D120" s="6"/>
    </row>
    <row r="121" spans="1:4" hidden="1" x14ac:dyDescent="0.25">
      <c r="A121" t="str">
        <f>Feed!A51</f>
        <v>Millet</v>
      </c>
      <c r="B121" s="5">
        <f>Feed!I51</f>
        <v>0</v>
      </c>
      <c r="C121" s="5" t="s">
        <v>5</v>
      </c>
      <c r="D121" s="6"/>
    </row>
    <row r="122" spans="1:4" hidden="1" x14ac:dyDescent="0.25">
      <c r="A122" t="str">
        <f>Feed!A52</f>
        <v>Molasses, Sugarbeet</v>
      </c>
      <c r="B122" s="5">
        <f>Feed!I52</f>
        <v>0</v>
      </c>
      <c r="C122" s="5" t="s">
        <v>5</v>
      </c>
      <c r="D122" s="6"/>
    </row>
    <row r="123" spans="1:4" hidden="1" x14ac:dyDescent="0.25">
      <c r="A123" t="str">
        <f>Feed!A53</f>
        <v>Molasses, Sugarcane</v>
      </c>
      <c r="B123" s="5">
        <f>Feed!I53</f>
        <v>0</v>
      </c>
      <c r="C123" s="5" t="s">
        <v>5</v>
      </c>
      <c r="D123" s="6"/>
    </row>
    <row r="124" spans="1:4" hidden="1" x14ac:dyDescent="0.25">
      <c r="A124" t="str">
        <f>Feed!A54</f>
        <v>Oats</v>
      </c>
      <c r="B124" s="5">
        <f>Feed!I54</f>
        <v>0</v>
      </c>
      <c r="C124" s="5" t="s">
        <v>5</v>
      </c>
      <c r="D124" s="6"/>
    </row>
    <row r="125" spans="1:4" hidden="1" x14ac:dyDescent="0.25">
      <c r="A125" t="str">
        <f>Feed!A55</f>
        <v>Oats, Naked</v>
      </c>
      <c r="B125" s="5">
        <f>Feed!I55</f>
        <v>0</v>
      </c>
      <c r="C125" s="5" t="s">
        <v>5</v>
      </c>
      <c r="D125" s="6"/>
    </row>
    <row r="126" spans="1:4" hidden="1" x14ac:dyDescent="0.25">
      <c r="A126" t="str">
        <f>Feed!A56</f>
        <v>Oat Groats</v>
      </c>
      <c r="B126" s="5">
        <f>Feed!I56</f>
        <v>0</v>
      </c>
      <c r="C126" s="5" t="s">
        <v>5</v>
      </c>
      <c r="D126" s="6"/>
    </row>
    <row r="127" spans="1:4" hidden="1" x14ac:dyDescent="0.25">
      <c r="A127" t="str">
        <f>Feed!A57</f>
        <v>Peanut Meal, Expelled</v>
      </c>
      <c r="B127" s="5">
        <f>Feed!I57</f>
        <v>0</v>
      </c>
      <c r="C127" s="5" t="s">
        <v>5</v>
      </c>
      <c r="D127" s="6"/>
    </row>
    <row r="128" spans="1:4" hidden="1" x14ac:dyDescent="0.25">
      <c r="A128" t="str">
        <f>Feed!A58</f>
        <v>Peanut Meal, Extracted</v>
      </c>
      <c r="B128" s="5">
        <f>Feed!I58</f>
        <v>0</v>
      </c>
      <c r="C128" s="5" t="s">
        <v>5</v>
      </c>
      <c r="D128" s="6"/>
    </row>
    <row r="129" spans="1:4" hidden="1" x14ac:dyDescent="0.25">
      <c r="A129" t="str">
        <f>Feed!A59</f>
        <v>Peas, Field Peas</v>
      </c>
      <c r="B129" s="5">
        <f>Feed!I59</f>
        <v>0</v>
      </c>
      <c r="C129" s="5" t="s">
        <v>5</v>
      </c>
      <c r="D129" s="6"/>
    </row>
    <row r="130" spans="1:4" hidden="1" x14ac:dyDescent="0.25">
      <c r="A130" t="str">
        <f>Feed!A60</f>
        <v>Pea Protein Concentrate</v>
      </c>
      <c r="B130" s="5">
        <f>Feed!I60</f>
        <v>0</v>
      </c>
      <c r="C130" s="5" t="s">
        <v>5</v>
      </c>
      <c r="D130" s="6"/>
    </row>
    <row r="131" spans="1:4" hidden="1" x14ac:dyDescent="0.25">
      <c r="A131" t="str">
        <f>Feed!A61</f>
        <v>Potato Protein Concentrate</v>
      </c>
      <c r="B131" s="5">
        <f>Feed!I61</f>
        <v>0</v>
      </c>
      <c r="C131" s="5" t="s">
        <v>5</v>
      </c>
      <c r="D131" s="6"/>
    </row>
    <row r="132" spans="1:4" hidden="1" x14ac:dyDescent="0.25">
      <c r="A132" t="str">
        <f>Feed!A62</f>
        <v>Poultry Byproduct</v>
      </c>
      <c r="B132" s="5">
        <f>Feed!I62</f>
        <v>0</v>
      </c>
      <c r="C132" s="5" t="s">
        <v>5</v>
      </c>
      <c r="D132" s="6"/>
    </row>
    <row r="133" spans="1:4" hidden="1" x14ac:dyDescent="0.25">
      <c r="A133" t="str">
        <f>Feed!A63</f>
        <v>Rice</v>
      </c>
      <c r="B133" s="5">
        <f>Feed!I63</f>
        <v>0</v>
      </c>
      <c r="C133" s="5" t="s">
        <v>5</v>
      </c>
      <c r="D133" s="6"/>
    </row>
    <row r="134" spans="1:4" hidden="1" x14ac:dyDescent="0.25">
      <c r="A134" t="str">
        <f>Feed!A64</f>
        <v>Rice Bran</v>
      </c>
      <c r="B134" s="5">
        <f>Feed!I64</f>
        <v>0</v>
      </c>
      <c r="C134" s="5" t="s">
        <v>5</v>
      </c>
      <c r="D134" s="6"/>
    </row>
    <row r="135" spans="1:4" hidden="1" x14ac:dyDescent="0.25">
      <c r="A135" t="str">
        <f>Feed!A65</f>
        <v>Rice Bran, Defatted</v>
      </c>
      <c r="B135" s="5">
        <f>Feed!I65</f>
        <v>0</v>
      </c>
      <c r="C135" s="5" t="s">
        <v>5</v>
      </c>
      <c r="D135" s="6"/>
    </row>
    <row r="136" spans="1:4" hidden="1" x14ac:dyDescent="0.25">
      <c r="A136" t="str">
        <f>Feed!A66</f>
        <v>Rice, Broken</v>
      </c>
      <c r="B136" s="5">
        <f>Feed!I66</f>
        <v>0</v>
      </c>
      <c r="C136" s="5" t="s">
        <v>5</v>
      </c>
      <c r="D136" s="6"/>
    </row>
    <row r="137" spans="1:4" hidden="1" x14ac:dyDescent="0.25">
      <c r="A137" t="str">
        <f>Feed!A67</f>
        <v>Rye</v>
      </c>
      <c r="B137" s="5">
        <f>Feed!I67</f>
        <v>0</v>
      </c>
      <c r="C137" s="5" t="s">
        <v>5</v>
      </c>
      <c r="D137" s="6"/>
    </row>
    <row r="138" spans="1:4" hidden="1" x14ac:dyDescent="0.25">
      <c r="A138" t="str">
        <f>Feed!A68</f>
        <v>Sesame Meal</v>
      </c>
      <c r="B138" s="5">
        <f>Feed!I68</f>
        <v>0</v>
      </c>
      <c r="C138" s="5" t="s">
        <v>5</v>
      </c>
      <c r="D138" s="6"/>
    </row>
    <row r="139" spans="1:4" hidden="1" x14ac:dyDescent="0.25">
      <c r="A139" t="str">
        <f>Feed!A69</f>
        <v>Sorghum</v>
      </c>
      <c r="B139" s="5">
        <f>Feed!I69</f>
        <v>0</v>
      </c>
      <c r="C139" s="5" t="s">
        <v>5</v>
      </c>
      <c r="D139" s="6"/>
    </row>
    <row r="140" spans="1:4" hidden="1" x14ac:dyDescent="0.25">
      <c r="A140" t="str">
        <f>Feed!A70</f>
        <v>Soybeans, Full Fat</v>
      </c>
      <c r="B140" s="5">
        <f>Feed!I70</f>
        <v>0</v>
      </c>
      <c r="C140" s="5" t="s">
        <v>5</v>
      </c>
      <c r="D140" s="6"/>
    </row>
    <row r="141" spans="1:4" hidden="1" x14ac:dyDescent="0.25">
      <c r="A141" t="str">
        <f>Feed!A71</f>
        <v>Soybeans, High Protein, Full Fat</v>
      </c>
      <c r="B141" s="5">
        <f>Feed!I71</f>
        <v>0</v>
      </c>
      <c r="C141" s="5" t="s">
        <v>5</v>
      </c>
      <c r="D141" s="6"/>
    </row>
    <row r="142" spans="1:4" hidden="1" x14ac:dyDescent="0.25">
      <c r="A142" t="str">
        <f>Feed!A72</f>
        <v>Soybeans, Low Oligosaccharide, Full Fat</v>
      </c>
      <c r="B142" s="5">
        <f>Feed!I72</f>
        <v>0</v>
      </c>
      <c r="C142" s="5" t="s">
        <v>5</v>
      </c>
      <c r="D142" s="6"/>
    </row>
    <row r="143" spans="1:4" hidden="1" x14ac:dyDescent="0.25">
      <c r="A143" t="str">
        <f>Feed!A73</f>
        <v>Soybean Meal, High Protein, Expelled</v>
      </c>
      <c r="B143" s="5">
        <f>Feed!I73</f>
        <v>0</v>
      </c>
      <c r="C143" s="5" t="s">
        <v>5</v>
      </c>
      <c r="D143" s="6"/>
    </row>
    <row r="144" spans="1:4" hidden="1" x14ac:dyDescent="0.25">
      <c r="A144" t="str">
        <f>Feed!A74</f>
        <v>Soybean Meal, Low Oligosacch, Expell</v>
      </c>
      <c r="B144" s="5">
        <f>Feed!I74</f>
        <v>0</v>
      </c>
      <c r="C144" s="5" t="s">
        <v>5</v>
      </c>
      <c r="D144" s="6"/>
    </row>
    <row r="145" spans="1:4" hidden="1" x14ac:dyDescent="0.25">
      <c r="A145" t="str">
        <f>Feed!A75</f>
        <v>Soybean Meal, Expelled</v>
      </c>
      <c r="B145" s="5">
        <f>Feed!I75</f>
        <v>0</v>
      </c>
      <c r="C145" s="5" t="s">
        <v>5</v>
      </c>
      <c r="D145" s="6"/>
    </row>
    <row r="146" spans="1:4" hidden="1" x14ac:dyDescent="0.25">
      <c r="A146" t="str">
        <f>Feed!A76</f>
        <v>Soybean Meal, Dehulled, Expelled</v>
      </c>
      <c r="B146" s="5">
        <f>Feed!I76</f>
        <v>0</v>
      </c>
      <c r="C146" s="5" t="s">
        <v>5</v>
      </c>
      <c r="D146" s="6"/>
    </row>
    <row r="147" spans="1:4" hidden="1" x14ac:dyDescent="0.25">
      <c r="A147" t="str">
        <f>Feed!A77</f>
        <v>Soybean Meal, Solvent Extracted</v>
      </c>
      <c r="B147" s="5">
        <f>Feed!I77</f>
        <v>0</v>
      </c>
      <c r="C147" s="5" t="s">
        <v>5</v>
      </c>
      <c r="D147" s="6"/>
    </row>
    <row r="148" spans="1:4" x14ac:dyDescent="0.25">
      <c r="A148" t="str">
        <f>Feed!A78</f>
        <v>Soybean Meal, Dehull, Sol Extr</v>
      </c>
      <c r="B148" s="5">
        <f>Feed!I78</f>
        <v>22.305676900465429</v>
      </c>
      <c r="C148" s="5" t="s">
        <v>5</v>
      </c>
      <c r="D148" s="6"/>
    </row>
    <row r="149" spans="1:4" hidden="1" x14ac:dyDescent="0.25">
      <c r="A149" t="str">
        <f>Feed!A79</f>
        <v>Soybean Meal, High Prot, Dehull, Solv Extr</v>
      </c>
      <c r="B149" s="5">
        <f>Feed!I79</f>
        <v>0</v>
      </c>
      <c r="C149" s="5" t="s">
        <v>5</v>
      </c>
      <c r="D149" s="6"/>
    </row>
    <row r="150" spans="1:4" hidden="1" x14ac:dyDescent="0.25">
      <c r="A150" t="str">
        <f>Feed!A80</f>
        <v>Soybean Meal, Enzyme Treated</v>
      </c>
      <c r="B150" s="5">
        <f>Feed!I80</f>
        <v>0</v>
      </c>
      <c r="C150" s="5" t="s">
        <v>5</v>
      </c>
      <c r="D150" s="6"/>
    </row>
    <row r="151" spans="1:4" hidden="1" x14ac:dyDescent="0.25">
      <c r="A151" t="str">
        <f>Feed!A81</f>
        <v>Soybean Meal, Fermented</v>
      </c>
      <c r="B151" s="5">
        <f>Feed!I81</f>
        <v>0</v>
      </c>
      <c r="C151" s="5" t="s">
        <v>5</v>
      </c>
      <c r="D151" s="6"/>
    </row>
    <row r="152" spans="1:4" hidden="1" x14ac:dyDescent="0.25">
      <c r="A152" t="str">
        <f>Feed!A82</f>
        <v>Soybean Hulls</v>
      </c>
      <c r="B152" s="5">
        <f>Feed!I82</f>
        <v>0</v>
      </c>
      <c r="C152" s="5" t="s">
        <v>5</v>
      </c>
      <c r="D152" s="6"/>
    </row>
    <row r="153" spans="1:4" hidden="1" x14ac:dyDescent="0.25">
      <c r="A153" t="str">
        <f>Feed!A83</f>
        <v>Soy Protein Concentrate</v>
      </c>
      <c r="B153" s="5">
        <f>Feed!I83</f>
        <v>0</v>
      </c>
      <c r="C153" s="5" t="s">
        <v>5</v>
      </c>
      <c r="D153" s="6"/>
    </row>
    <row r="154" spans="1:4" hidden="1" x14ac:dyDescent="0.25">
      <c r="A154" t="str">
        <f>Feed!A84</f>
        <v>Soy Protein Isolate</v>
      </c>
      <c r="B154" s="5">
        <f>Feed!I84</f>
        <v>0</v>
      </c>
      <c r="C154" s="5" t="s">
        <v>5</v>
      </c>
      <c r="D154" s="6"/>
    </row>
    <row r="155" spans="1:4" hidden="1" x14ac:dyDescent="0.25">
      <c r="A155" t="str">
        <f>Feed!A85</f>
        <v>Sugar Beet Pulp</v>
      </c>
      <c r="B155" s="5">
        <f>Feed!I85</f>
        <v>0</v>
      </c>
      <c r="C155" s="5" t="s">
        <v>5</v>
      </c>
      <c r="D155" s="6"/>
    </row>
    <row r="156" spans="1:4" hidden="1" x14ac:dyDescent="0.25">
      <c r="A156" t="str">
        <f>Feed!A86</f>
        <v>Sunflower, Full Fat</v>
      </c>
      <c r="B156" s="5">
        <f>Feed!I86</f>
        <v>0</v>
      </c>
      <c r="C156" s="5" t="s">
        <v>5</v>
      </c>
      <c r="D156" s="6"/>
    </row>
    <row r="157" spans="1:4" hidden="1" x14ac:dyDescent="0.25">
      <c r="A157" t="str">
        <f>Feed!A87</f>
        <v>Sunflower Meal, Solvent Extracted</v>
      </c>
      <c r="B157" s="5">
        <f>Feed!I87</f>
        <v>0</v>
      </c>
      <c r="C157" s="5" t="s">
        <v>5</v>
      </c>
      <c r="D157" s="6"/>
    </row>
    <row r="158" spans="1:4" hidden="1" x14ac:dyDescent="0.25">
      <c r="A158" t="str">
        <f>Feed!A88</f>
        <v>Sunflower Meal, Dehulled, Solvent Extr</v>
      </c>
      <c r="B158" s="5">
        <f>Feed!I88</f>
        <v>0</v>
      </c>
      <c r="C158" s="5" t="s">
        <v>5</v>
      </c>
      <c r="D158" s="6"/>
    </row>
    <row r="159" spans="1:4" hidden="1" x14ac:dyDescent="0.25">
      <c r="A159" t="str">
        <f>Feed!A89</f>
        <v>Triticale</v>
      </c>
      <c r="B159" s="5">
        <f>Feed!I89</f>
        <v>0</v>
      </c>
      <c r="C159" s="5" t="s">
        <v>5</v>
      </c>
      <c r="D159" s="6"/>
    </row>
    <row r="160" spans="1:4" hidden="1" x14ac:dyDescent="0.25">
      <c r="A160" t="str">
        <f>Feed!A90</f>
        <v>Wheat, Hard Red</v>
      </c>
      <c r="B160" s="5">
        <f>Feed!I90</f>
        <v>0</v>
      </c>
      <c r="C160" s="5" t="s">
        <v>5</v>
      </c>
      <c r="D160" s="6"/>
    </row>
    <row r="161" spans="1:4" hidden="1" x14ac:dyDescent="0.25">
      <c r="A161" t="str">
        <f>Feed!A91</f>
        <v>Wheat, Soft Red</v>
      </c>
      <c r="B161" s="5">
        <f>Feed!I91</f>
        <v>0</v>
      </c>
      <c r="C161" s="5" t="s">
        <v>5</v>
      </c>
      <c r="D161" s="6"/>
    </row>
    <row r="162" spans="1:4" hidden="1" x14ac:dyDescent="0.25">
      <c r="A162" t="str">
        <f>Feed!A92</f>
        <v>Wheat Bran</v>
      </c>
      <c r="B162" s="5">
        <f>Feed!I92</f>
        <v>0</v>
      </c>
      <c r="C162" s="5" t="s">
        <v>5</v>
      </c>
      <c r="D162" s="6"/>
    </row>
    <row r="163" spans="1:4" hidden="1" x14ac:dyDescent="0.25">
      <c r="A163" t="str">
        <f>Feed!A93</f>
        <v>Wheat Middlings</v>
      </c>
      <c r="B163" s="5">
        <f>Feed!I93</f>
        <v>0</v>
      </c>
      <c r="C163" s="5" t="s">
        <v>5</v>
      </c>
      <c r="D163" s="6"/>
    </row>
    <row r="164" spans="1:4" hidden="1" x14ac:dyDescent="0.25">
      <c r="A164" t="str">
        <f>Feed!A94</f>
        <v>Wheat Shorts</v>
      </c>
      <c r="B164" s="5">
        <f>Feed!I94</f>
        <v>0</v>
      </c>
      <c r="C164" s="5" t="s">
        <v>5</v>
      </c>
      <c r="D164" s="6"/>
    </row>
    <row r="165" spans="1:4" hidden="1" x14ac:dyDescent="0.25">
      <c r="A165" t="str">
        <f>Feed!A95</f>
        <v>Wheat DDGS</v>
      </c>
      <c r="B165" s="5">
        <f>Feed!I95</f>
        <v>0</v>
      </c>
      <c r="C165" s="5" t="s">
        <v>5</v>
      </c>
      <c r="D165" s="6"/>
    </row>
    <row r="166" spans="1:4" hidden="1" x14ac:dyDescent="0.25">
      <c r="A166" t="str">
        <f>Feed!A96</f>
        <v>Yeast, Brewers' Yeast</v>
      </c>
      <c r="B166" s="5">
        <f>Feed!I96</f>
        <v>0</v>
      </c>
      <c r="C166" s="5" t="s">
        <v>5</v>
      </c>
      <c r="D166" s="6"/>
    </row>
    <row r="167" spans="1:4" hidden="1" x14ac:dyDescent="0.25">
      <c r="A167" t="str">
        <f>Feed!A97</f>
        <v>Yeast, Single Cell Protein</v>
      </c>
      <c r="B167" s="5">
        <f>Feed!I97</f>
        <v>0</v>
      </c>
      <c r="C167" s="5" t="s">
        <v>5</v>
      </c>
      <c r="D167" s="6"/>
    </row>
    <row r="168" spans="1:4" hidden="1" x14ac:dyDescent="0.25">
      <c r="A168" t="str">
        <f>Feed!A98</f>
        <v>Beef Tallow</v>
      </c>
      <c r="B168" s="5">
        <f>Feed!I98</f>
        <v>0</v>
      </c>
      <c r="C168" s="5" t="s">
        <v>5</v>
      </c>
      <c r="D168" s="6"/>
    </row>
    <row r="169" spans="1:4" hidden="1" x14ac:dyDescent="0.25">
      <c r="A169" t="str">
        <f>Feed!A99</f>
        <v>Choice White Grease</v>
      </c>
      <c r="B169" s="5">
        <f>Feed!I99</f>
        <v>0</v>
      </c>
      <c r="C169" s="5" t="s">
        <v>5</v>
      </c>
      <c r="D169" s="6"/>
    </row>
    <row r="170" spans="1:4" hidden="1" x14ac:dyDescent="0.25">
      <c r="A170" t="str">
        <f>Feed!A100</f>
        <v>Poultry Fat</v>
      </c>
      <c r="B170" s="5">
        <f>Feed!I100</f>
        <v>0</v>
      </c>
      <c r="C170" s="5" t="s">
        <v>5</v>
      </c>
      <c r="D170" s="6"/>
    </row>
    <row r="171" spans="1:4" hidden="1" x14ac:dyDescent="0.25">
      <c r="A171" t="str">
        <f>Feed!A101</f>
        <v>Lard</v>
      </c>
      <c r="B171" s="5">
        <f>Feed!I101</f>
        <v>0</v>
      </c>
      <c r="C171" s="5" t="s">
        <v>5</v>
      </c>
      <c r="D171" s="6"/>
    </row>
    <row r="172" spans="1:4" hidden="1" x14ac:dyDescent="0.25">
      <c r="A172" t="str">
        <f>Feed!A102</f>
        <v>Restaurant Grease</v>
      </c>
      <c r="B172" s="5">
        <f>Feed!I102</f>
        <v>0</v>
      </c>
      <c r="C172" s="5" t="s">
        <v>5</v>
      </c>
      <c r="D172" s="6"/>
    </row>
    <row r="173" spans="1:4" hidden="1" x14ac:dyDescent="0.25">
      <c r="A173" t="str">
        <f>Feed!A103</f>
        <v>Canola oil</v>
      </c>
      <c r="B173" s="5">
        <f>Feed!I103</f>
        <v>0</v>
      </c>
      <c r="C173" s="5" t="s">
        <v>5</v>
      </c>
      <c r="D173" s="6"/>
    </row>
    <row r="174" spans="1:4" hidden="1" x14ac:dyDescent="0.25">
      <c r="A174" t="str">
        <f>Feed!A104</f>
        <v>Coconut oil</v>
      </c>
      <c r="B174" s="5">
        <f>Feed!I104</f>
        <v>0</v>
      </c>
      <c r="C174" s="5" t="s">
        <v>5</v>
      </c>
      <c r="D174" s="6"/>
    </row>
    <row r="175" spans="1:4" hidden="1" x14ac:dyDescent="0.25">
      <c r="A175" t="str">
        <f>Feed!A105</f>
        <v>Corn oil</v>
      </c>
      <c r="B175" s="5">
        <f>Feed!I105</f>
        <v>0</v>
      </c>
      <c r="C175" s="5" t="s">
        <v>5</v>
      </c>
      <c r="D175" s="6"/>
    </row>
    <row r="176" spans="1:4" hidden="1" x14ac:dyDescent="0.25">
      <c r="A176" t="str">
        <f>Feed!A106</f>
        <v>Palm Kernel oil</v>
      </c>
      <c r="B176" s="5">
        <f>Feed!I106</f>
        <v>0</v>
      </c>
      <c r="C176" s="5" t="s">
        <v>5</v>
      </c>
      <c r="D176" s="6"/>
    </row>
    <row r="177" spans="1:4" hidden="1" x14ac:dyDescent="0.25">
      <c r="A177" t="str">
        <f>Feed!A107</f>
        <v>Soybean oil</v>
      </c>
      <c r="B177" s="5">
        <f>Feed!I107</f>
        <v>0</v>
      </c>
      <c r="C177" s="5" t="s">
        <v>5</v>
      </c>
      <c r="D177" s="6"/>
    </row>
    <row r="178" spans="1:4" hidden="1" x14ac:dyDescent="0.25">
      <c r="A178" t="str">
        <f>Feed!A108</f>
        <v>Soybean Lecithin</v>
      </c>
      <c r="B178" s="5">
        <f>Feed!I108</f>
        <v>0</v>
      </c>
      <c r="C178" s="5" t="s">
        <v>5</v>
      </c>
      <c r="D178" s="6"/>
    </row>
    <row r="179" spans="1:4" hidden="1" x14ac:dyDescent="0.25">
      <c r="A179" t="str">
        <f>Feed!A109</f>
        <v>Sunflower oil</v>
      </c>
      <c r="B179" s="5">
        <f>Feed!I109</f>
        <v>0</v>
      </c>
      <c r="C179" s="5" t="s">
        <v>5</v>
      </c>
      <c r="D179" s="6"/>
    </row>
    <row r="180" spans="1:4" hidden="1" x14ac:dyDescent="0.25">
      <c r="A180" t="str">
        <f>Feed!A110</f>
        <v>Fat, A/V blend</v>
      </c>
      <c r="B180" s="5">
        <f>Feed!I110</f>
        <v>0</v>
      </c>
      <c r="C180" s="5" t="s">
        <v>5</v>
      </c>
      <c r="D180" s="6"/>
    </row>
    <row r="181" spans="1:4" hidden="1" x14ac:dyDescent="0.25">
      <c r="A181" t="str">
        <f>Feed!A111</f>
        <v>Calcium carbonate</v>
      </c>
      <c r="B181" s="5">
        <f>Feed!I111</f>
        <v>0</v>
      </c>
      <c r="C181" s="5" t="s">
        <v>5</v>
      </c>
      <c r="D181" s="6"/>
    </row>
    <row r="182" spans="1:4" hidden="1" x14ac:dyDescent="0.25">
      <c r="A182" t="str">
        <f>Feed!A112</f>
        <v>Calcium phosphate (tricalcium)</v>
      </c>
      <c r="B182" s="5">
        <f>Feed!I112</f>
        <v>0</v>
      </c>
      <c r="C182" s="5" t="s">
        <v>5</v>
      </c>
      <c r="D182" s="6"/>
    </row>
    <row r="183" spans="1:4" hidden="1" x14ac:dyDescent="0.25">
      <c r="A183" t="str">
        <f>Feed!A113</f>
        <v>Calcium phosphate (dicalcium)</v>
      </c>
      <c r="B183" s="5">
        <f>Feed!I113</f>
        <v>0</v>
      </c>
      <c r="C183" s="5" t="s">
        <v>5</v>
      </c>
      <c r="D183" s="6"/>
    </row>
    <row r="184" spans="1:4" x14ac:dyDescent="0.25">
      <c r="A184" t="str">
        <f>Feed!A114</f>
        <v>Calcium phosphate (monocalcium)</v>
      </c>
      <c r="B184" s="5">
        <f>Feed!I114</f>
        <v>1.625</v>
      </c>
      <c r="C184" s="5" t="s">
        <v>5</v>
      </c>
      <c r="D184" s="6"/>
    </row>
    <row r="185" spans="1:4" hidden="1" x14ac:dyDescent="0.25">
      <c r="A185" t="str">
        <f>Feed!A115</f>
        <v>Calcium sulfate, dihydrate</v>
      </c>
      <c r="B185" s="5">
        <f>Feed!I115</f>
        <v>0</v>
      </c>
      <c r="C185" s="5" t="s">
        <v>5</v>
      </c>
      <c r="D185" s="6"/>
    </row>
    <row r="186" spans="1:4" x14ac:dyDescent="0.25">
      <c r="A186" t="str">
        <f>Feed!A116</f>
        <v>Limestone, ground</v>
      </c>
      <c r="B186" s="5">
        <f>Feed!I116</f>
        <v>1.6025</v>
      </c>
      <c r="C186" s="5" t="s">
        <v>5</v>
      </c>
      <c r="D186" s="6"/>
    </row>
    <row r="187" spans="1:4" hidden="1" x14ac:dyDescent="0.25">
      <c r="A187" t="str">
        <f>Feed!A117</f>
        <v>Magnesium phosphate</v>
      </c>
      <c r="B187" s="5">
        <f>Feed!I117</f>
        <v>0</v>
      </c>
      <c r="C187" s="5" t="s">
        <v>5</v>
      </c>
      <c r="D187" s="6"/>
    </row>
    <row r="188" spans="1:4" hidden="1" x14ac:dyDescent="0.25">
      <c r="A188" t="str">
        <f>Feed!A118</f>
        <v>Sodium carbonate</v>
      </c>
      <c r="B188" s="5">
        <f>Feed!I118</f>
        <v>0</v>
      </c>
      <c r="C188" s="5" t="s">
        <v>5</v>
      </c>
      <c r="D188" s="6"/>
    </row>
    <row r="189" spans="1:4" hidden="1" x14ac:dyDescent="0.25">
      <c r="A189" t="str">
        <f>Feed!A119</f>
        <v>Sodium bicarbonate</v>
      </c>
      <c r="B189" s="5">
        <f>Feed!I119</f>
        <v>0</v>
      </c>
      <c r="C189" s="5" t="s">
        <v>5</v>
      </c>
      <c r="D189" s="6"/>
    </row>
    <row r="190" spans="1:4" x14ac:dyDescent="0.25">
      <c r="A190" t="str">
        <f>Feed!A120</f>
        <v>Sodium chloride</v>
      </c>
      <c r="B190" s="5">
        <f>Feed!I120</f>
        <v>0.57999999999999996</v>
      </c>
      <c r="C190" s="5" t="s">
        <v>5</v>
      </c>
      <c r="D190" s="6"/>
    </row>
    <row r="191" spans="1:4" hidden="1" x14ac:dyDescent="0.25">
      <c r="A191" t="str">
        <f>Feed!A121</f>
        <v>Sodium phosphate, monobasic</v>
      </c>
      <c r="B191" s="5">
        <f>Feed!I121</f>
        <v>0</v>
      </c>
      <c r="C191" s="5" t="s">
        <v>5</v>
      </c>
      <c r="D191" s="6"/>
    </row>
    <row r="192" spans="1:4" hidden="1" x14ac:dyDescent="0.25">
      <c r="A192" t="str">
        <f>Feed!A122</f>
        <v>Sodium sulfate, decahydrate</v>
      </c>
      <c r="B192" s="5">
        <f>Feed!I122</f>
        <v>0</v>
      </c>
      <c r="C192" s="5" t="s">
        <v>5</v>
      </c>
      <c r="D192" s="6"/>
    </row>
    <row r="193" spans="1:4" x14ac:dyDescent="0.25">
      <c r="A193" t="str">
        <f>Feed!A123</f>
        <v>L-Lys-HCL</v>
      </c>
      <c r="B193" s="5">
        <f>Feed!I123</f>
        <v>0.1075</v>
      </c>
      <c r="C193" s="5" t="s">
        <v>5</v>
      </c>
      <c r="D193" s="6"/>
    </row>
    <row r="194" spans="1:4" x14ac:dyDescent="0.25">
      <c r="A194" t="str">
        <f>Feed!A124</f>
        <v>DL-Met</v>
      </c>
      <c r="B194" s="5">
        <f>Feed!I124</f>
        <v>1.8749999999999999E-2</v>
      </c>
      <c r="C194" s="5" t="s">
        <v>5</v>
      </c>
      <c r="D194" s="6"/>
    </row>
    <row r="195" spans="1:4" x14ac:dyDescent="0.25">
      <c r="A195" t="str">
        <f>Feed!A125</f>
        <v>L-Thr</v>
      </c>
      <c r="B195" s="5">
        <f>Feed!I125</f>
        <v>1.8749999999999999E-2</v>
      </c>
      <c r="C195" s="5" t="s">
        <v>5</v>
      </c>
      <c r="D195" s="6"/>
    </row>
    <row r="196" spans="1:4" hidden="1" x14ac:dyDescent="0.25">
      <c r="A196" t="str">
        <f>Feed!A126</f>
        <v>L-Trp</v>
      </c>
      <c r="B196" s="5">
        <f>Feed!I126</f>
        <v>0</v>
      </c>
      <c r="C196" s="5" t="s">
        <v>5</v>
      </c>
      <c r="D196" s="6"/>
    </row>
    <row r="197" spans="1:4" hidden="1" x14ac:dyDescent="0.25">
      <c r="A197" t="str">
        <f>Feed!A127</f>
        <v>L-Val</v>
      </c>
      <c r="B197" s="5">
        <f>Feed!I127</f>
        <v>0</v>
      </c>
      <c r="C197" s="5" t="s">
        <v>5</v>
      </c>
      <c r="D197" s="6"/>
    </row>
    <row r="198" spans="1:4" hidden="1" x14ac:dyDescent="0.25">
      <c r="A198" t="str">
        <f>Feed!A128</f>
        <v>L-Ileu</v>
      </c>
      <c r="B198" s="5">
        <f>Feed!I128</f>
        <v>0</v>
      </c>
      <c r="C198" s="5" t="s">
        <v>5</v>
      </c>
      <c r="D198" s="6"/>
    </row>
    <row r="199" spans="1:4" hidden="1" x14ac:dyDescent="0.25">
      <c r="A199" t="str">
        <f>Feed!A129</f>
        <v>Methionine hydroxy analog</v>
      </c>
      <c r="B199" s="5">
        <f>Feed!I129</f>
        <v>0</v>
      </c>
      <c r="C199" s="5" t="s">
        <v>5</v>
      </c>
      <c r="D199" s="6"/>
    </row>
    <row r="200" spans="1:4" hidden="1" x14ac:dyDescent="0.25">
      <c r="A200" t="str">
        <f>Feed!A130</f>
        <v>Glutamine</v>
      </c>
      <c r="B200" s="5">
        <f>Feed!I130</f>
        <v>0</v>
      </c>
      <c r="C200" s="5" t="s">
        <v>5</v>
      </c>
      <c r="D200" s="6"/>
    </row>
    <row r="201" spans="1:4" hidden="1" x14ac:dyDescent="0.25">
      <c r="A201" t="str">
        <f>Feed!A131</f>
        <v>Glutamic acid</v>
      </c>
      <c r="B201" s="5">
        <f>Feed!I131</f>
        <v>0</v>
      </c>
      <c r="C201" s="5" t="s">
        <v>5</v>
      </c>
      <c r="D201" s="6"/>
    </row>
    <row r="202" spans="1:4" hidden="1" x14ac:dyDescent="0.25">
      <c r="A202" t="str">
        <f>Feed!A132</f>
        <v>Biolys</v>
      </c>
      <c r="B202" s="5">
        <f>Feed!I132</f>
        <v>0</v>
      </c>
      <c r="C202" s="5" t="s">
        <v>5</v>
      </c>
      <c r="D202" s="6"/>
    </row>
    <row r="203" spans="1:4" hidden="1" x14ac:dyDescent="0.25">
      <c r="A203" t="str">
        <f>Feed!A133</f>
        <v>Liquid lysine 60%</v>
      </c>
      <c r="B203" s="5">
        <f>Feed!I133</f>
        <v>0</v>
      </c>
      <c r="C203" s="5" t="s">
        <v>5</v>
      </c>
      <c r="D203" s="6"/>
    </row>
    <row r="204" spans="1:4" hidden="1" x14ac:dyDescent="0.25">
      <c r="A204" t="str">
        <f>Feed!A134</f>
        <v>MHA dry</v>
      </c>
      <c r="B204" s="5">
        <f>Feed!I134</f>
        <v>0</v>
      </c>
      <c r="C204" s="5" t="s">
        <v>5</v>
      </c>
      <c r="D204" s="6"/>
    </row>
    <row r="205" spans="1:4" hidden="1" x14ac:dyDescent="0.25">
      <c r="A205" t="str">
        <f>Feed!A135</f>
        <v>Ractopamine 9 g/lb</v>
      </c>
      <c r="B205" s="5">
        <f>Feed!I135</f>
        <v>0</v>
      </c>
      <c r="C205" s="5" t="s">
        <v>5</v>
      </c>
      <c r="D205" s="6"/>
    </row>
    <row r="206" spans="1:4" hidden="1" x14ac:dyDescent="0.25">
      <c r="A206" t="str">
        <f>Feed!A136</f>
        <v>Phase 2 supplement (PEP2)</v>
      </c>
      <c r="B206" s="5">
        <f>Feed!I136</f>
        <v>0</v>
      </c>
      <c r="C206" s="5" t="s">
        <v>5</v>
      </c>
      <c r="D206" s="6"/>
    </row>
    <row r="207" spans="1:4" hidden="1" x14ac:dyDescent="0.25">
      <c r="A207" t="str">
        <f>Feed!A137</f>
        <v>2007 Starter base mix</v>
      </c>
      <c r="B207" s="5">
        <f>Feed!I137</f>
        <v>0</v>
      </c>
      <c r="C207" s="5" t="s">
        <v>5</v>
      </c>
      <c r="D207" s="6"/>
    </row>
    <row r="208" spans="1:4" hidden="1" x14ac:dyDescent="0.25">
      <c r="A208" t="str">
        <f>Feed!A138</f>
        <v>2007 Grow-finish base mix</v>
      </c>
      <c r="B208" s="5">
        <f>Feed!I138</f>
        <v>0</v>
      </c>
      <c r="C208" s="5" t="s">
        <v>5</v>
      </c>
      <c r="D208" s="6"/>
    </row>
    <row r="209" spans="1:4" hidden="1" x14ac:dyDescent="0.25">
      <c r="A209" t="str">
        <f>Feed!A139</f>
        <v>Developer base mix</v>
      </c>
      <c r="B209" s="5">
        <f>Feed!I139</f>
        <v>0</v>
      </c>
      <c r="C209" s="5" t="s">
        <v>5</v>
      </c>
      <c r="D209" s="6"/>
    </row>
    <row r="210" spans="1:4" hidden="1" x14ac:dyDescent="0.25">
      <c r="A210" t="str">
        <f>Feed!A140</f>
        <v>2007 Sow base mix</v>
      </c>
      <c r="B210" s="5">
        <f>Feed!I140</f>
        <v>0</v>
      </c>
      <c r="C210" s="5" t="s">
        <v>5</v>
      </c>
      <c r="D210" s="6"/>
    </row>
    <row r="211" spans="1:4" x14ac:dyDescent="0.25">
      <c r="A211" t="str">
        <f>Feed!A141</f>
        <v>Vitamin premix with phytase</v>
      </c>
      <c r="B211" s="5">
        <f>Feed!I141</f>
        <v>0.3125</v>
      </c>
      <c r="C211" s="5" t="s">
        <v>5</v>
      </c>
      <c r="D211" s="6"/>
    </row>
    <row r="212" spans="1:4" x14ac:dyDescent="0.25">
      <c r="A212" t="str">
        <f>Feed!A142</f>
        <v>Trace mineral premix</v>
      </c>
      <c r="B212" s="5">
        <f>Feed!I142</f>
        <v>0.1875</v>
      </c>
      <c r="C212" s="5" t="s">
        <v>5</v>
      </c>
      <c r="D212" s="6"/>
    </row>
    <row r="213" spans="1:4" x14ac:dyDescent="0.25">
      <c r="A213" t="str">
        <f>Feed!A143</f>
        <v>Sow add pack</v>
      </c>
      <c r="B213" s="5">
        <f>Feed!I143</f>
        <v>0.3125</v>
      </c>
      <c r="C213" s="5" t="s">
        <v>5</v>
      </c>
      <c r="D213" s="6"/>
    </row>
    <row r="214" spans="1:4" hidden="1" x14ac:dyDescent="0.25">
      <c r="A214" t="str">
        <f>Feed!A144</f>
        <v>Vitamin premix without phytase</v>
      </c>
      <c r="B214" s="5">
        <f>Feed!I144</f>
        <v>0</v>
      </c>
      <c r="C214" s="5" t="s">
        <v>5</v>
      </c>
      <c r="D214" s="6"/>
    </row>
    <row r="215" spans="1:4" hidden="1" x14ac:dyDescent="0.25">
      <c r="A215" t="str">
        <f>Feed!A145</f>
        <v>GF DDGS Base Mix</v>
      </c>
      <c r="B215" s="5">
        <f>Feed!I145</f>
        <v>0</v>
      </c>
      <c r="C215" s="5" t="s">
        <v>5</v>
      </c>
      <c r="D215" s="6"/>
    </row>
    <row r="216" spans="1:4" hidden="1" x14ac:dyDescent="0.25">
      <c r="A216" t="str">
        <f>Feed!A146</f>
        <v>GF synthetics Base Mix</v>
      </c>
      <c r="B216" s="5">
        <f>Feed!I146</f>
        <v>0</v>
      </c>
      <c r="C216" s="5" t="s">
        <v>5</v>
      </c>
      <c r="D216" s="6"/>
    </row>
    <row r="217" spans="1:4" hidden="1" x14ac:dyDescent="0.25">
      <c r="A217" t="str">
        <f>Feed!A147</f>
        <v>Choline chloride 60%</v>
      </c>
      <c r="B217" s="5">
        <f>Feed!I147</f>
        <v>0</v>
      </c>
      <c r="C217" s="5" t="s">
        <v>5</v>
      </c>
      <c r="D217" s="6"/>
    </row>
    <row r="218" spans="1:4" hidden="1" x14ac:dyDescent="0.25">
      <c r="A218" t="str">
        <f>Feed!A148</f>
        <v>Natuphos 600</v>
      </c>
      <c r="B218" s="5">
        <f>Feed!I148</f>
        <v>0</v>
      </c>
      <c r="C218" s="5" t="s">
        <v>5</v>
      </c>
      <c r="D218" s="6"/>
    </row>
    <row r="219" spans="1:4" hidden="1" x14ac:dyDescent="0.25">
      <c r="A219" t="str">
        <f>Feed!A149</f>
        <v>Natuphos 1200</v>
      </c>
      <c r="B219" s="5">
        <f>Feed!I149</f>
        <v>0</v>
      </c>
      <c r="C219" s="5" t="s">
        <v>5</v>
      </c>
      <c r="D219" s="6"/>
    </row>
    <row r="220" spans="1:4" hidden="1" x14ac:dyDescent="0.25">
      <c r="A220" t="str">
        <f>Feed!A150</f>
        <v>Optiphos 2000</v>
      </c>
      <c r="B220" s="5">
        <f>Feed!I150</f>
        <v>0</v>
      </c>
      <c r="C220" s="5" t="s">
        <v>5</v>
      </c>
      <c r="D220" s="6"/>
    </row>
    <row r="221" spans="1:4" hidden="1" x14ac:dyDescent="0.25">
      <c r="A221" t="str">
        <f>Feed!A151</f>
        <v>Phyzyme 1200</v>
      </c>
      <c r="B221" s="5">
        <f>Feed!I151</f>
        <v>0</v>
      </c>
      <c r="C221" s="5" t="s">
        <v>5</v>
      </c>
      <c r="D221" s="6"/>
    </row>
    <row r="222" spans="1:4" hidden="1" x14ac:dyDescent="0.25">
      <c r="A222" t="str">
        <f>Feed!A152</f>
        <v>Phyzyme 5000</v>
      </c>
      <c r="B222" s="5">
        <f>Feed!I152</f>
        <v>0</v>
      </c>
      <c r="C222" s="5" t="s">
        <v>5</v>
      </c>
      <c r="D222" s="6"/>
    </row>
    <row r="223" spans="1:4" hidden="1" x14ac:dyDescent="0.25">
      <c r="A223" t="str">
        <f>Feed!A153</f>
        <v>Ronozyme CT (10,000)</v>
      </c>
      <c r="B223" s="5">
        <f>Feed!I153</f>
        <v>0</v>
      </c>
      <c r="C223" s="5" t="s">
        <v>5</v>
      </c>
      <c r="D223" s="6"/>
    </row>
    <row r="224" spans="1:4" hidden="1" x14ac:dyDescent="0.25">
      <c r="A224" t="str">
        <f>Feed!A154</f>
        <v>Ronozyme M (50,000)</v>
      </c>
      <c r="B224" s="5">
        <f>Feed!I154</f>
        <v>0</v>
      </c>
      <c r="C224" s="5" t="s">
        <v>5</v>
      </c>
      <c r="D224" s="6"/>
    </row>
    <row r="225" spans="1:4" hidden="1" x14ac:dyDescent="0.25">
      <c r="A225" t="str">
        <f>Feed!A155</f>
        <v>Ronozyme PMX PLT (4625 FYT/g)</v>
      </c>
      <c r="B225" s="5">
        <f>Feed!I155</f>
        <v>0</v>
      </c>
      <c r="C225" s="5" t="s">
        <v>5</v>
      </c>
      <c r="D225" s="6"/>
    </row>
    <row r="226" spans="1:4" hidden="1" x14ac:dyDescent="0.25">
      <c r="A226" t="str">
        <f>Feed!A156</f>
        <v>Zinc oxide</v>
      </c>
      <c r="B226" s="5">
        <f>Feed!I156</f>
        <v>0</v>
      </c>
      <c r="C226" s="5" t="s">
        <v>5</v>
      </c>
      <c r="D226" s="6"/>
    </row>
    <row r="227" spans="1:4" hidden="1" x14ac:dyDescent="0.25">
      <c r="A227" t="str">
        <f>Feed!A157</f>
        <v>Copper sulfate</v>
      </c>
      <c r="B227" s="5">
        <f>Feed!I157</f>
        <v>0</v>
      </c>
      <c r="C227" s="5" t="s">
        <v>5</v>
      </c>
      <c r="D227" s="6"/>
    </row>
    <row r="228" spans="1:4" hidden="1" x14ac:dyDescent="0.25">
      <c r="A228" t="str">
        <f>Feed!A158</f>
        <v>Potassium chloride</v>
      </c>
      <c r="B228" s="5">
        <f>Feed!I158</f>
        <v>0</v>
      </c>
      <c r="C228" s="5" t="s">
        <v>5</v>
      </c>
      <c r="D228" s="6"/>
    </row>
    <row r="229" spans="1:4" hidden="1" x14ac:dyDescent="0.25">
      <c r="A229" t="str">
        <f>Feed!A159</f>
        <v>Calcium chloride</v>
      </c>
      <c r="B229" s="5">
        <f>Feed!I159</f>
        <v>0</v>
      </c>
      <c r="C229" s="5" t="s">
        <v>5</v>
      </c>
      <c r="D229" s="6"/>
    </row>
    <row r="230" spans="1:4" hidden="1" x14ac:dyDescent="0.25">
      <c r="A230" t="str">
        <f>Feed!A160</f>
        <v>Acidifier</v>
      </c>
      <c r="B230" s="5">
        <f>Feed!I160</f>
        <v>0</v>
      </c>
      <c r="C230" s="5" t="s">
        <v>5</v>
      </c>
      <c r="D230" s="6"/>
    </row>
    <row r="231" spans="1:4" hidden="1" x14ac:dyDescent="0.25">
      <c r="A231" t="str">
        <f>Feed!A161</f>
        <v>Vitamin E, 20,000 IU</v>
      </c>
      <c r="B231" s="5">
        <f>Feed!I161</f>
        <v>0</v>
      </c>
      <c r="C231" s="5" t="s">
        <v>5</v>
      </c>
      <c r="D231" s="6"/>
    </row>
    <row r="232" spans="1:4" hidden="1" x14ac:dyDescent="0.25">
      <c r="A232" t="str">
        <f>Feed!A162</f>
        <v>Phase 2 supplement D</v>
      </c>
      <c r="B232" s="5">
        <f>Feed!I162</f>
        <v>0</v>
      </c>
      <c r="C232" s="5" t="s">
        <v>5</v>
      </c>
      <c r="D232" s="6"/>
    </row>
    <row r="233" spans="1:4" hidden="1" x14ac:dyDescent="0.25">
      <c r="A233" t="str">
        <f>Feed!A163</f>
        <v>DPS 50</v>
      </c>
      <c r="B233" s="5">
        <f>Feed!I163</f>
        <v>0</v>
      </c>
      <c r="C233" s="5" t="s">
        <v>5</v>
      </c>
      <c r="D233" s="6"/>
    </row>
    <row r="234" spans="1:4" hidden="1" x14ac:dyDescent="0.25">
      <c r="A234" t="str">
        <f>Feed!A164</f>
        <v>PEP2+</v>
      </c>
      <c r="B234" s="5">
        <f>Feed!I164</f>
        <v>0</v>
      </c>
      <c r="C234" s="5" t="s">
        <v>5</v>
      </c>
      <c r="D234" s="6"/>
    </row>
    <row r="235" spans="1:4" hidden="1" x14ac:dyDescent="0.25">
      <c r="A235" t="str">
        <f>Feed!A165</f>
        <v>PEP NS</v>
      </c>
      <c r="B235" s="5">
        <f>Feed!I165</f>
        <v>0</v>
      </c>
      <c r="C235" s="5" t="s">
        <v>5</v>
      </c>
      <c r="D235" s="6"/>
    </row>
    <row r="236" spans="1:4" hidden="1" x14ac:dyDescent="0.25">
      <c r="A236" t="str">
        <f>Feed!A166</f>
        <v>Natural vitamin E 20,000 IU/lb</v>
      </c>
      <c r="B236" s="5">
        <f>Feed!I166</f>
        <v>0</v>
      </c>
      <c r="C236" s="5" t="s">
        <v>5</v>
      </c>
      <c r="D236" s="6"/>
    </row>
    <row r="237" spans="1:4" hidden="1" x14ac:dyDescent="0.25">
      <c r="A237" t="str">
        <f>Feed!A167</f>
        <v>Other ingredient</v>
      </c>
      <c r="B237" s="5">
        <f>Feed!I167</f>
        <v>0</v>
      </c>
      <c r="C237" s="5" t="s">
        <v>5</v>
      </c>
      <c r="D237" s="6"/>
    </row>
    <row r="238" spans="1:4" hidden="1" x14ac:dyDescent="0.25">
      <c r="A238" t="str">
        <f>Feed!A168</f>
        <v>Corn DDGS, 10.5% Oil</v>
      </c>
      <c r="B238" s="5">
        <f>Feed!I168</f>
        <v>0</v>
      </c>
      <c r="C238" s="5" t="s">
        <v>5</v>
      </c>
      <c r="D238" s="6"/>
    </row>
    <row r="239" spans="1:4" hidden="1" x14ac:dyDescent="0.25">
      <c r="A239" t="str">
        <f>Feed!A169</f>
        <v>Corn DDGS, 7.5% Oil</v>
      </c>
      <c r="B239" s="5">
        <f>Feed!I169</f>
        <v>0</v>
      </c>
      <c r="C239" s="5" t="s">
        <v>5</v>
      </c>
    </row>
    <row r="240" spans="1:4" hidden="1" x14ac:dyDescent="0.25">
      <c r="A240" t="str">
        <f>Feed!A170</f>
        <v>Corn DDGS, 4.5% Oil</v>
      </c>
      <c r="B240" s="5">
        <f>Feed!I170</f>
        <v>0</v>
      </c>
      <c r="C240" s="5" t="s">
        <v>5</v>
      </c>
    </row>
    <row r="241" spans="1:3" hidden="1" x14ac:dyDescent="0.25">
      <c r="A241" t="str">
        <f>Feed!A171</f>
        <v>Denegard</v>
      </c>
      <c r="B241" s="5">
        <f>Feed!I171</f>
        <v>0</v>
      </c>
      <c r="C241" s="5" t="s">
        <v>5</v>
      </c>
    </row>
    <row r="242" spans="1:3" hidden="1" x14ac:dyDescent="0.25">
      <c r="A242" t="str">
        <f>Feed!A172</f>
        <v>CTC 50</v>
      </c>
      <c r="B242" s="5">
        <f>Feed!I172</f>
        <v>0</v>
      </c>
      <c r="C242" s="5" t="s">
        <v>5</v>
      </c>
    </row>
    <row r="243" spans="1:3" hidden="1" x14ac:dyDescent="0.25">
      <c r="A243" t="str">
        <f>Feed!A173</f>
        <v>Bentonite</v>
      </c>
      <c r="B243" s="5">
        <f>Feed!I173</f>
        <v>0</v>
      </c>
      <c r="C243" s="5" t="s">
        <v>5</v>
      </c>
    </row>
    <row r="244" spans="1:3" hidden="1" x14ac:dyDescent="0.25">
      <c r="A244" t="str">
        <f>Feed!A174</f>
        <v>Phase 2 supplement (Feb, 2014)</v>
      </c>
      <c r="B244" s="5">
        <f>Feed!I174</f>
        <v>0</v>
      </c>
      <c r="C244" s="5" t="s">
        <v>5</v>
      </c>
    </row>
    <row r="245" spans="1:3" hidden="1" x14ac:dyDescent="0.25">
      <c r="A245" t="str">
        <f>Feed!A175</f>
        <v>Other ingredient</v>
      </c>
      <c r="B245" s="5">
        <f>Feed!I175</f>
        <v>0</v>
      </c>
    </row>
    <row r="246" spans="1:3" hidden="1" x14ac:dyDescent="0.25">
      <c r="A246" t="str">
        <f>Feed!A176</f>
        <v>Other ingredient</v>
      </c>
      <c r="B246" s="5">
        <f>Feed!I176</f>
        <v>0</v>
      </c>
    </row>
    <row r="247" spans="1:3" hidden="1" x14ac:dyDescent="0.25">
      <c r="A247" t="str">
        <f>Feed!A177</f>
        <v>Other ingredient</v>
      </c>
      <c r="B247" s="5">
        <f>Feed!I177</f>
        <v>0</v>
      </c>
    </row>
    <row r="248" spans="1:3" hidden="1" x14ac:dyDescent="0.25">
      <c r="A248" t="str">
        <f>Feed!A178</f>
        <v>Other ingredient</v>
      </c>
      <c r="B248" s="5">
        <f>Feed!I178</f>
        <v>0</v>
      </c>
    </row>
    <row r="249" spans="1:3" hidden="1" x14ac:dyDescent="0.25">
      <c r="A249" t="str">
        <f>Feed!A179</f>
        <v>Other ingredient</v>
      </c>
      <c r="B249" s="5">
        <f>Feed!I179</f>
        <v>0</v>
      </c>
    </row>
    <row r="250" spans="1:3" hidden="1" x14ac:dyDescent="0.25">
      <c r="A250" t="str">
        <f>Feed!A180</f>
        <v>Other ingredient</v>
      </c>
      <c r="B250" s="5">
        <f>Feed!I180</f>
        <v>0</v>
      </c>
    </row>
    <row r="251" spans="1:3" hidden="1" x14ac:dyDescent="0.25">
      <c r="A251" t="str">
        <f>Feed!A181</f>
        <v>Other ingredient</v>
      </c>
      <c r="B251" s="5">
        <f>Feed!I181</f>
        <v>0</v>
      </c>
    </row>
    <row r="252" spans="1:3" hidden="1" x14ac:dyDescent="0.25">
      <c r="A252" t="str">
        <f>Feed!A182</f>
        <v>Other ingredient</v>
      </c>
      <c r="B252" s="5">
        <f>Feed!I182</f>
        <v>0</v>
      </c>
    </row>
    <row r="253" spans="1:3" hidden="1" x14ac:dyDescent="0.25">
      <c r="A253" t="str">
        <f>Feed!A183</f>
        <v>Other ingredient</v>
      </c>
      <c r="B253" s="5">
        <f>Feed!I183</f>
        <v>0</v>
      </c>
    </row>
    <row r="254" spans="1:3" hidden="1" x14ac:dyDescent="0.25">
      <c r="A254" t="str">
        <f>Feed!A184</f>
        <v>Other ingredient</v>
      </c>
      <c r="B254" s="5">
        <f>Feed!I184</f>
        <v>0</v>
      </c>
    </row>
    <row r="255" spans="1:3" hidden="1" x14ac:dyDescent="0.25">
      <c r="A255" t="str">
        <f>Feed!A185</f>
        <v>Other ingredient</v>
      </c>
      <c r="B255" s="5">
        <f>Feed!I185</f>
        <v>0</v>
      </c>
    </row>
    <row r="256" spans="1:3" hidden="1" x14ac:dyDescent="0.25">
      <c r="A256" t="str">
        <f>Feed!A186</f>
        <v>Other ingredient</v>
      </c>
      <c r="B256" s="5">
        <f>Feed!I186</f>
        <v>0</v>
      </c>
    </row>
    <row r="257" spans="1:11" ht="6" customHeight="1" x14ac:dyDescent="0.25"/>
    <row r="258" spans="1:11" ht="15.75" thickBot="1" x14ac:dyDescent="0.3">
      <c r="A258" s="54" t="s">
        <v>269</v>
      </c>
      <c r="B258" s="53"/>
      <c r="C258" s="53"/>
      <c r="D258" s="53"/>
      <c r="E258" s="53"/>
      <c r="F258" s="53"/>
    </row>
    <row r="259" spans="1:11" ht="30" customHeight="1" x14ac:dyDescent="0.25">
      <c r="A259" s="56"/>
      <c r="B259" s="118" t="s">
        <v>38</v>
      </c>
      <c r="C259" s="221" t="s">
        <v>39</v>
      </c>
      <c r="D259" s="221"/>
      <c r="E259" s="222" t="s">
        <v>40</v>
      </c>
      <c r="F259" s="222"/>
    </row>
    <row r="260" spans="1:11" x14ac:dyDescent="0.25">
      <c r="A260" t="str">
        <f>Prices!A15</f>
        <v>Weaned Pig ($/hd)</v>
      </c>
      <c r="B260" s="4">
        <f>Prices!B15</f>
        <v>37.15</v>
      </c>
      <c r="C260" s="4">
        <f>Prices!D15</f>
        <v>53.422227987499987</v>
      </c>
      <c r="D260" s="4"/>
      <c r="E260" s="4">
        <f>Prices!G15</f>
        <v>57.279467650000001</v>
      </c>
      <c r="F260" s="4"/>
    </row>
    <row r="261" spans="1:11" x14ac:dyDescent="0.25">
      <c r="A261" t="str">
        <f>Prices!A17</f>
        <v>Cull Sows ($/cwt)</v>
      </c>
      <c r="B261" s="4">
        <f>Prices!B17</f>
        <v>41.83</v>
      </c>
      <c r="C261" s="4">
        <f>Prices!D17</f>
        <v>44.418464444995045</v>
      </c>
      <c r="D261" s="4"/>
      <c r="E261" s="4">
        <f>Prices!G17</f>
        <v>53.966503964321113</v>
      </c>
      <c r="F261" s="4"/>
    </row>
    <row r="262" spans="1:11" x14ac:dyDescent="0.25">
      <c r="A262" t="str">
        <f>Prices!A18</f>
        <v>Replacement Gilts ($/hd)</v>
      </c>
      <c r="B262" s="4">
        <f>Prices!B18</f>
        <v>185.99</v>
      </c>
      <c r="C262" s="4">
        <f>Prices!D18</f>
        <v>197.49916811199208</v>
      </c>
      <c r="D262" s="4"/>
      <c r="E262" s="4">
        <f>Prices!G18</f>
        <v>239.95290634291382</v>
      </c>
      <c r="F262" s="4"/>
    </row>
    <row r="263" spans="1:11" x14ac:dyDescent="0.25">
      <c r="A263" t="str">
        <f>Prices!A30</f>
        <v>Swine Feed processing ($/ton) charge</v>
      </c>
      <c r="B263" s="4">
        <f>Prices!B30</f>
        <v>17</v>
      </c>
      <c r="C263" s="4">
        <f>Prices!D30</f>
        <v>17</v>
      </c>
      <c r="D263" s="4"/>
      <c r="E263" s="4">
        <f>Prices!G30</f>
        <v>17</v>
      </c>
    </row>
    <row r="264" spans="1:11" x14ac:dyDescent="0.25">
      <c r="A264" t="s">
        <v>259</v>
      </c>
      <c r="B264" s="4">
        <f>SUMPRODUCT(Feed!$I$23:$I$174,Prices!$B$41:$B$192)/Feed!I189</f>
        <v>9.1084799341972958E-2</v>
      </c>
      <c r="C264" s="4">
        <f>SUMPRODUCT(Feed!$I$23:$I$174,Prices!$D$41:$D$192)/Feed!I189</f>
        <v>9.1995647335392713E-2</v>
      </c>
      <c r="D264" s="4"/>
      <c r="E264" s="4">
        <f>SUMPRODUCT(Feed!$I$23:$I$174,Prices!$G$41:$G$192)/Feed!I189</f>
        <v>9.2906495328812427E-2</v>
      </c>
    </row>
    <row r="265" spans="1:11" x14ac:dyDescent="0.25">
      <c r="A265" t="str">
        <f>Prices!A31</f>
        <v>Corn ($/bu)</v>
      </c>
      <c r="B265" s="4">
        <f>Prices!B31</f>
        <v>3.77</v>
      </c>
      <c r="C265" s="4">
        <f>Prices!D31</f>
        <v>4.0660000000000007</v>
      </c>
      <c r="D265" s="4"/>
      <c r="E265" s="4">
        <f>Prices!G31</f>
        <v>3.55</v>
      </c>
      <c r="F265" s="4"/>
    </row>
    <row r="266" spans="1:11" x14ac:dyDescent="0.25">
      <c r="A266" t="str">
        <f>Prices!A32</f>
        <v>Soybean Meal ($/ton)</v>
      </c>
      <c r="B266" s="4">
        <f>Prices!B32</f>
        <v>281.60000000000002</v>
      </c>
      <c r="C266" s="4">
        <f>Prices!D32</f>
        <v>291.7</v>
      </c>
      <c r="D266" s="4"/>
      <c r="E266" s="4">
        <f>Prices!G32</f>
        <v>326</v>
      </c>
      <c r="F266" s="4"/>
    </row>
    <row r="267" spans="1:11" x14ac:dyDescent="0.25">
      <c r="A267" t="str">
        <f>Prices!A33</f>
        <v>DDGS ($/ton)</v>
      </c>
      <c r="B267" s="4">
        <f>Prices!B33</f>
        <v>147.5</v>
      </c>
      <c r="C267" s="4">
        <f>Prices!D33</f>
        <v>159.08090185676394</v>
      </c>
      <c r="D267" s="4"/>
      <c r="E267" s="4">
        <f>Prices!G33</f>
        <v>138.89257294429709</v>
      </c>
      <c r="F267" s="4"/>
    </row>
    <row r="268" spans="1:11" x14ac:dyDescent="0.25">
      <c r="A268" t="s">
        <v>243</v>
      </c>
      <c r="B268" s="4">
        <f>Prices!B35</f>
        <v>0.3483308499475341</v>
      </c>
      <c r="C268" s="4">
        <f>Prices!D35</f>
        <v>0.35181415844700947</v>
      </c>
      <c r="D268" s="4"/>
      <c r="E268" s="4">
        <f>Prices!G35</f>
        <v>0.35529746694648479</v>
      </c>
      <c r="F268" s="4"/>
    </row>
    <row r="269" spans="1:11" ht="147" customHeight="1" x14ac:dyDescent="0.25">
      <c r="B269" s="57"/>
      <c r="C269" s="58"/>
      <c r="D269" s="35"/>
      <c r="E269" s="58"/>
      <c r="F269" s="35"/>
    </row>
    <row r="270" spans="1:11" ht="63" customHeight="1" x14ac:dyDescent="0.25">
      <c r="B270" s="57"/>
      <c r="C270" s="58"/>
      <c r="D270" s="35"/>
      <c r="E270" s="58"/>
      <c r="F270" s="35"/>
    </row>
    <row r="271" spans="1:11" ht="15.75" customHeight="1" x14ac:dyDescent="0.25"/>
    <row r="272" spans="1:11" x14ac:dyDescent="0.25">
      <c r="A272" s="215" t="s">
        <v>30</v>
      </c>
      <c r="B272" s="216"/>
      <c r="C272" s="216"/>
      <c r="D272" s="216"/>
      <c r="E272" s="216"/>
      <c r="F272" s="216"/>
      <c r="G272" s="216"/>
      <c r="H272" s="216"/>
      <c r="I272" s="216"/>
      <c r="J272" s="216"/>
      <c r="K272" s="90"/>
    </row>
    <row r="273" spans="1:11" ht="15.75" x14ac:dyDescent="0.25">
      <c r="A273" s="39" t="str">
        <f>A86</f>
        <v>Publication: AM-FMG-FarWean</v>
      </c>
      <c r="B273" s="39"/>
      <c r="C273" s="39"/>
      <c r="D273" s="39"/>
      <c r="E273" s="39"/>
      <c r="F273" s="39"/>
      <c r="G273" s="39"/>
      <c r="H273" s="39"/>
      <c r="I273" s="39"/>
      <c r="J273" s="39"/>
      <c r="K273" s="39" t="str">
        <f>K86</f>
        <v>Dec. 01, 2015</v>
      </c>
    </row>
  </sheetData>
  <sheetProtection sheet="1" objects="1" scenarios="1"/>
  <mergeCells count="14">
    <mergeCell ref="A1:B1"/>
    <mergeCell ref="C1:F1"/>
    <mergeCell ref="G1:J1"/>
    <mergeCell ref="A41:J41"/>
    <mergeCell ref="A44:F44"/>
    <mergeCell ref="G44:J44"/>
    <mergeCell ref="A272:J272"/>
    <mergeCell ref="A85:J85"/>
    <mergeCell ref="A88:B88"/>
    <mergeCell ref="C88:F88"/>
    <mergeCell ref="G88:J88"/>
    <mergeCell ref="A91:C91"/>
    <mergeCell ref="C259:D259"/>
    <mergeCell ref="E259:F259"/>
  </mergeCells>
  <dataValidations count="1">
    <dataValidation type="list" showInputMessage="1" showErrorMessage="1" prompt="Select a price horizon to budget from" sqref="C1">
      <formula1>price_selections</formula1>
    </dataValidation>
  </dataValidations>
  <printOptions horizontalCentered="1"/>
  <pageMargins left="0.25" right="0.25" top="0.75" bottom="0.5" header="0.3" footer="0.3"/>
  <pageSetup scale="94" orientation="portrait" horizontalDpi="4294967295" verticalDpi="4294967295" r:id="rId1"/>
  <headerFooter scaleWithDoc="0">
    <oddHeader xml:space="preserve">&amp;L&amp;"-,Bold"&amp;20FARM MANAGEMENT GUIDE &amp;"-,Regular"        
</oddHeader>
  </headerFooter>
  <rowBreaks count="2" manualBreakCount="2">
    <brk id="43" max="10" man="1"/>
    <brk id="87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4" r:id="rId4" name="Button 2">
              <controlPr defaultSize="0" print="0" autoFill="0" autoPict="0" macro="[0]!PrintCowCalfPage">
                <anchor moveWithCells="1" sizeWithCells="1">
                  <from>
                    <xdr:col>12</xdr:col>
                    <xdr:colOff>9525</xdr:colOff>
                    <xdr:row>9</xdr:row>
                    <xdr:rowOff>19050</xdr:rowOff>
                  </from>
                  <to>
                    <xdr:col>15</xdr:col>
                    <xdr:colOff>438150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5" name="Button 3">
              <controlPr defaultSize="0" print="0" autoFill="0" autoPict="0" macro="[0]!PrintCowCalfBudget">
                <anchor moveWithCells="1" sizeWithCells="1">
                  <from>
                    <xdr:col>12</xdr:col>
                    <xdr:colOff>9525</xdr:colOff>
                    <xdr:row>7</xdr:row>
                    <xdr:rowOff>0</xdr:rowOff>
                  </from>
                  <to>
                    <xdr:col>15</xdr:col>
                    <xdr:colOff>447675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/>
  </sheetPr>
  <dimension ref="A1:U270"/>
  <sheetViews>
    <sheetView zoomScale="110" zoomScaleNormal="110" zoomScaleSheetLayoutView="80" workbookViewId="0">
      <selection activeCell="E23" sqref="E23"/>
    </sheetView>
  </sheetViews>
  <sheetFormatPr defaultRowHeight="15" x14ac:dyDescent="0.25"/>
  <cols>
    <col min="1" max="1" width="31" customWidth="1"/>
    <col min="2" max="2" width="9.140625" customWidth="1"/>
    <col min="3" max="3" width="11.42578125" customWidth="1"/>
    <col min="4" max="4" width="4.7109375" customWidth="1"/>
    <col min="5" max="5" width="11.28515625" customWidth="1"/>
    <col min="6" max="6" width="7.7109375" customWidth="1"/>
    <col min="7" max="7" width="4.7109375" customWidth="1"/>
    <col min="8" max="8" width="7" customWidth="1"/>
    <col min="9" max="9" width="4.140625" customWidth="1"/>
    <col min="10" max="10" width="13.28515625" style="24" customWidth="1"/>
    <col min="11" max="11" width="100.28515625" hidden="1" customWidth="1"/>
  </cols>
  <sheetData>
    <row r="1" spans="1:20" ht="22.5" customHeight="1" x14ac:dyDescent="0.25">
      <c r="A1" s="228" t="s">
        <v>270</v>
      </c>
      <c r="B1" s="229"/>
      <c r="C1" s="230" t="s">
        <v>21</v>
      </c>
      <c r="D1" s="230"/>
      <c r="E1" s="230"/>
      <c r="F1" s="230"/>
      <c r="G1" s="231" t="str">
        <f>IF(C1=Prices!B4,TEXT(Prices!B5,"MMM-YYYY"),IF(C1=Prices!D4,TEXT(Prices!D5,"MMM-YYYY"),TEXT(Prices!G5,"MMM-YYYY")))</f>
        <v>(as of December 1, 2015)</v>
      </c>
      <c r="H1" s="235"/>
      <c r="I1" s="235"/>
      <c r="J1" s="235"/>
      <c r="K1" s="62"/>
      <c r="L1" s="24"/>
      <c r="M1" s="24"/>
      <c r="N1" s="24"/>
    </row>
    <row r="2" spans="1:20" ht="15" customHeight="1" x14ac:dyDescent="0.25">
      <c r="A2" s="22"/>
      <c r="B2" s="23"/>
      <c r="C2" s="24"/>
      <c r="D2" s="25"/>
      <c r="E2" s="24"/>
      <c r="F2" s="24"/>
      <c r="G2" s="25"/>
      <c r="H2" s="24"/>
      <c r="I2" s="25"/>
      <c r="K2" s="9" t="s">
        <v>47</v>
      </c>
      <c r="L2" s="63" t="s">
        <v>41</v>
      </c>
      <c r="M2" s="64"/>
      <c r="N2" s="64"/>
      <c r="O2" s="64"/>
      <c r="P2" s="64"/>
      <c r="Q2" s="64"/>
      <c r="R2" s="64"/>
      <c r="S2" s="64"/>
      <c r="T2" s="64"/>
    </row>
    <row r="3" spans="1:20" x14ac:dyDescent="0.25">
      <c r="A3" s="12" t="s">
        <v>2</v>
      </c>
      <c r="D3" s="77"/>
      <c r="G3" s="77"/>
      <c r="I3" s="77"/>
      <c r="K3" s="9" t="s">
        <v>328</v>
      </c>
      <c r="L3" s="24"/>
      <c r="M3" s="24"/>
      <c r="N3" s="24"/>
    </row>
    <row r="4" spans="1:20" x14ac:dyDescent="0.25">
      <c r="A4" t="s">
        <v>242</v>
      </c>
      <c r="B4" s="192">
        <v>6.88</v>
      </c>
      <c r="C4" s="5"/>
      <c r="D4" s="233"/>
      <c r="E4" s="233"/>
      <c r="G4" s="77"/>
      <c r="I4" s="77"/>
      <c r="K4" s="9" t="s">
        <v>241</v>
      </c>
      <c r="L4" s="24"/>
      <c r="M4" s="24"/>
      <c r="N4" s="24"/>
    </row>
    <row r="5" spans="1:20" x14ac:dyDescent="0.25">
      <c r="A5" t="s">
        <v>339</v>
      </c>
      <c r="B5" s="192">
        <v>2.6</v>
      </c>
      <c r="D5" s="208"/>
      <c r="E5" s="208"/>
      <c r="G5" s="77"/>
      <c r="H5" s="209"/>
      <c r="I5" s="77"/>
      <c r="K5" s="9" t="s">
        <v>241</v>
      </c>
      <c r="L5" s="24"/>
      <c r="M5" s="24"/>
      <c r="N5" s="24"/>
    </row>
    <row r="6" spans="1:20" x14ac:dyDescent="0.25">
      <c r="A6" t="s">
        <v>293</v>
      </c>
      <c r="B6" s="192">
        <v>13.4</v>
      </c>
      <c r="D6" s="234"/>
      <c r="E6" s="234"/>
      <c r="F6" s="234"/>
      <c r="G6" s="234"/>
      <c r="H6" s="209"/>
      <c r="I6" s="77"/>
      <c r="J6"/>
      <c r="K6" s="9" t="s">
        <v>241</v>
      </c>
      <c r="L6" s="9"/>
      <c r="M6" s="24"/>
      <c r="N6" s="24"/>
      <c r="O6" s="24"/>
    </row>
    <row r="7" spans="1:20" ht="13.5" customHeight="1" x14ac:dyDescent="0.25">
      <c r="B7" s="3"/>
      <c r="D7" s="77"/>
      <c r="G7" s="77"/>
      <c r="I7" s="77"/>
      <c r="K7" s="24"/>
      <c r="L7" s="24"/>
      <c r="M7" s="24"/>
      <c r="N7" s="24"/>
    </row>
    <row r="8" spans="1:20" ht="45" x14ac:dyDescent="0.25">
      <c r="A8" s="17" t="s">
        <v>0</v>
      </c>
      <c r="B8" s="17" t="s">
        <v>3</v>
      </c>
      <c r="C8" s="17" t="s">
        <v>4</v>
      </c>
      <c r="D8" s="17"/>
      <c r="E8" s="17" t="s">
        <v>19</v>
      </c>
      <c r="F8" s="17" t="s">
        <v>4</v>
      </c>
      <c r="G8" s="17"/>
      <c r="H8" s="17"/>
      <c r="I8" s="17"/>
      <c r="J8" s="84" t="s">
        <v>59</v>
      </c>
      <c r="K8" s="24"/>
      <c r="L8" s="24"/>
      <c r="M8" s="24"/>
      <c r="N8" s="24"/>
    </row>
    <row r="9" spans="1:20" x14ac:dyDescent="0.25">
      <c r="A9" t="s">
        <v>48</v>
      </c>
      <c r="B9" s="194">
        <f>IF($C$1=Prices!$A$1, Prices!B14, IF($C$1=Prices!$A$2, Prices!D14, IF($C$1=Prices!$A$3, Prices!G14, "")))</f>
        <v>40.36</v>
      </c>
      <c r="C9" s="6" t="s">
        <v>29</v>
      </c>
      <c r="D9" s="77" t="s">
        <v>6</v>
      </c>
      <c r="E9" s="195">
        <v>273</v>
      </c>
      <c r="F9" s="6" t="s">
        <v>5</v>
      </c>
      <c r="G9" s="77" t="s">
        <v>6</v>
      </c>
      <c r="H9" s="5">
        <f>1-B4/100</f>
        <v>0.93120000000000003</v>
      </c>
      <c r="I9" s="14" t="s">
        <v>7</v>
      </c>
      <c r="J9" s="11">
        <f>B9*(E9/100)*H9</f>
        <v>102.60222336</v>
      </c>
      <c r="K9" s="107" t="s">
        <v>272</v>
      </c>
      <c r="L9" s="24"/>
      <c r="M9" s="24"/>
      <c r="N9" s="24"/>
    </row>
    <row r="10" spans="1:20" x14ac:dyDescent="0.25">
      <c r="A10" t="s">
        <v>271</v>
      </c>
      <c r="B10" s="197">
        <f>IF($C$1=Prices!$A$1, Prices!B15, IF($C$1=Prices!$A$2, Prices!D15, IF($C$1=Prices!$A$3, Prices!G15, "")))</f>
        <v>37.15</v>
      </c>
      <c r="C10" s="123" t="s">
        <v>283</v>
      </c>
      <c r="D10" s="25" t="s">
        <v>6</v>
      </c>
      <c r="E10" s="202">
        <v>1</v>
      </c>
      <c r="F10" s="123" t="s">
        <v>18</v>
      </c>
      <c r="G10" s="77"/>
      <c r="H10" s="5"/>
      <c r="I10" s="14" t="s">
        <v>7</v>
      </c>
      <c r="J10" s="127">
        <f>-1*(B10)*E10</f>
        <v>-37.15</v>
      </c>
      <c r="K10" s="107"/>
      <c r="L10" s="24"/>
      <c r="M10" s="24"/>
      <c r="N10" s="24"/>
    </row>
    <row r="11" spans="1:20" x14ac:dyDescent="0.25">
      <c r="A11" s="24" t="s">
        <v>239</v>
      </c>
      <c r="B11" s="37"/>
      <c r="C11" s="123"/>
      <c r="D11" s="25"/>
      <c r="E11" s="124"/>
      <c r="F11" s="123"/>
      <c r="G11" s="25"/>
      <c r="H11" s="125"/>
      <c r="I11" s="126"/>
      <c r="J11" s="197">
        <v>4.5</v>
      </c>
      <c r="K11" s="9" t="s">
        <v>327</v>
      </c>
      <c r="L11" s="24"/>
      <c r="M11" s="24"/>
      <c r="N11" s="24"/>
    </row>
    <row r="12" spans="1:20" x14ac:dyDescent="0.25">
      <c r="A12" s="24" t="s">
        <v>252</v>
      </c>
      <c r="B12" s="37"/>
      <c r="C12" s="123"/>
      <c r="D12" s="25"/>
      <c r="E12" s="124"/>
      <c r="F12" s="123"/>
      <c r="G12" s="25"/>
      <c r="H12" s="125"/>
      <c r="I12" s="126"/>
      <c r="J12" s="197">
        <v>0</v>
      </c>
      <c r="K12" s="106"/>
      <c r="L12" s="24"/>
      <c r="M12" s="24"/>
      <c r="N12" s="24"/>
    </row>
    <row r="13" spans="1:20" x14ac:dyDescent="0.25">
      <c r="A13" s="128" t="s">
        <v>8</v>
      </c>
      <c r="B13" s="55"/>
      <c r="C13" s="55"/>
      <c r="D13" s="129"/>
      <c r="E13" s="55"/>
      <c r="F13" s="55"/>
      <c r="G13" s="129"/>
      <c r="H13" s="55"/>
      <c r="I13" s="129"/>
      <c r="J13" s="85">
        <f>SUM(J9:J12)</f>
        <v>69.952223360000005</v>
      </c>
      <c r="K13" s="79"/>
      <c r="L13" s="24"/>
      <c r="M13" s="24"/>
      <c r="N13" s="24"/>
    </row>
    <row r="14" spans="1:20" ht="6" customHeight="1" x14ac:dyDescent="0.25">
      <c r="A14" s="130"/>
      <c r="B14" s="24"/>
      <c r="C14" s="24"/>
      <c r="D14" s="25"/>
      <c r="E14" s="24"/>
      <c r="F14" s="24"/>
      <c r="G14" s="25"/>
      <c r="H14" s="24"/>
      <c r="I14" s="25"/>
      <c r="K14" s="24"/>
      <c r="L14" s="24"/>
      <c r="M14" s="24"/>
      <c r="N14" s="24"/>
    </row>
    <row r="15" spans="1:20" x14ac:dyDescent="0.25">
      <c r="A15" s="84" t="s">
        <v>9</v>
      </c>
      <c r="B15" s="55"/>
      <c r="C15" s="55"/>
      <c r="D15" s="129"/>
      <c r="E15" s="55"/>
      <c r="F15" s="55"/>
      <c r="G15" s="129"/>
      <c r="H15" s="55"/>
      <c r="I15" s="129"/>
      <c r="J15" s="55"/>
      <c r="K15" s="24"/>
      <c r="L15" s="24"/>
      <c r="M15" s="24"/>
      <c r="N15" s="24"/>
    </row>
    <row r="16" spans="1:20" x14ac:dyDescent="0.25">
      <c r="A16" s="24" t="s">
        <v>255</v>
      </c>
      <c r="B16" s="197">
        <f>IF($C$1=Prices!$A$1, SUMPRODUCT(Feed!$K$23:$K$174,Prices!$B$41:$B$192), IF($C$1=Prices!$A$2, SUMPRODUCT(Feed!$K$23:$K$174,Prices!$D$41:$D$192), IF($C$1=Prices!$A$3,SUMPRODUCT(Feed!$K$23:$K$174,Prices!$G$41:$G$192), "")))/Feed!K189</f>
        <v>0.13638571631609028</v>
      </c>
      <c r="C16" s="123" t="s">
        <v>50</v>
      </c>
      <c r="D16" s="25" t="s">
        <v>6</v>
      </c>
      <c r="E16" s="204">
        <f>1.48*(50.9-B6)</f>
        <v>55.5</v>
      </c>
      <c r="F16" s="123" t="s">
        <v>5</v>
      </c>
      <c r="G16" s="25"/>
      <c r="H16" s="125"/>
      <c r="I16" s="126" t="s">
        <v>7</v>
      </c>
      <c r="J16" s="66">
        <f>(B16*E16)</f>
        <v>7.5694072555430107</v>
      </c>
      <c r="K16" s="225" t="s">
        <v>329</v>
      </c>
      <c r="L16" s="24"/>
      <c r="M16" s="198"/>
      <c r="N16" s="24"/>
    </row>
    <row r="17" spans="1:21" x14ac:dyDescent="0.25">
      <c r="A17" s="24" t="s">
        <v>256</v>
      </c>
      <c r="B17" s="197">
        <f>IF($C$1=Prices!$A$1, SUMPRODUCT(Feed!$L$23:$L$174,Prices!$B$41:$B$192), IF($C$1=Prices!$A$2, SUMPRODUCT(Feed!$L$23:$L$174,Prices!$D$41:$D$192), IF($C$1=Prices!$A$3,SUMPRODUCT(Feed!$L$23:$L$174,Prices!$G$41:$G$192), "")))/Feed!L189</f>
        <v>8.9318992969645669E-2</v>
      </c>
      <c r="C17" s="123" t="s">
        <v>50</v>
      </c>
      <c r="D17" s="25" t="s">
        <v>6</v>
      </c>
      <c r="E17" s="204">
        <f>IF(B5=2.5,((((E9-274)*0.005+B5)*(E9-B6))-E16),((B5*(E9-B6))-E16))</f>
        <v>619.46</v>
      </c>
      <c r="F17" s="123" t="s">
        <v>5</v>
      </c>
      <c r="G17" s="25"/>
      <c r="H17" s="125"/>
      <c r="I17" s="126" t="s">
        <v>7</v>
      </c>
      <c r="J17" s="66">
        <f>(B17*E17)</f>
        <v>55.329543384976709</v>
      </c>
      <c r="K17" s="226"/>
      <c r="L17" s="24"/>
      <c r="M17" s="24"/>
      <c r="N17" s="66"/>
    </row>
    <row r="18" spans="1:21" x14ac:dyDescent="0.25">
      <c r="A18" s="24" t="s">
        <v>54</v>
      </c>
      <c r="B18" s="197">
        <f>IF($C$1=Prices!$A$1, Prices!B30, IF($C$1=Prices!$A$2, Prices!D30, IF($C$1=Prices!$A$3,Prices!G30, "")))</f>
        <v>17</v>
      </c>
      <c r="C18" s="123" t="s">
        <v>22</v>
      </c>
      <c r="D18" s="25" t="s">
        <v>6</v>
      </c>
      <c r="E18" s="204">
        <f>SUM(E16:E17)/2000</f>
        <v>0.33748</v>
      </c>
      <c r="F18" s="123" t="s">
        <v>53</v>
      </c>
      <c r="G18" s="25"/>
      <c r="H18" s="125"/>
      <c r="I18" s="126" t="s">
        <v>7</v>
      </c>
      <c r="J18" s="66">
        <f>B18*E18</f>
        <v>5.7371600000000003</v>
      </c>
      <c r="K18" s="78"/>
      <c r="L18" s="24"/>
      <c r="M18" s="24"/>
      <c r="N18" s="24"/>
      <c r="U18" s="4"/>
    </row>
    <row r="19" spans="1:21" x14ac:dyDescent="0.25">
      <c r="A19" s="24" t="s">
        <v>23</v>
      </c>
      <c r="B19" s="197">
        <v>15</v>
      </c>
      <c r="C19" s="123" t="s">
        <v>33</v>
      </c>
      <c r="D19" s="25" t="s">
        <v>31</v>
      </c>
      <c r="E19" s="204">
        <v>0.7</v>
      </c>
      <c r="F19" s="123" t="s">
        <v>34</v>
      </c>
      <c r="G19" s="25"/>
      <c r="H19" s="125"/>
      <c r="I19" s="126" t="s">
        <v>7</v>
      </c>
      <c r="J19" s="66">
        <f>B19*E19</f>
        <v>10.5</v>
      </c>
      <c r="K19" s="9" t="s">
        <v>273</v>
      </c>
      <c r="L19" s="24"/>
      <c r="M19" s="24"/>
      <c r="N19" s="24"/>
    </row>
    <row r="20" spans="1:21" x14ac:dyDescent="0.25">
      <c r="A20" s="24" t="s">
        <v>24</v>
      </c>
      <c r="B20" s="37"/>
      <c r="C20" s="123"/>
      <c r="D20" s="25"/>
      <c r="E20" s="122"/>
      <c r="F20" s="123"/>
      <c r="G20" s="25"/>
      <c r="H20" s="125"/>
      <c r="I20" s="126"/>
      <c r="J20" s="197">
        <f>3.64*(E9/274)*(B5/2.5)</f>
        <v>3.7717839416058396</v>
      </c>
      <c r="K20" s="9" t="s">
        <v>294</v>
      </c>
      <c r="L20" s="24"/>
      <c r="M20" s="24"/>
      <c r="N20" s="24"/>
    </row>
    <row r="21" spans="1:21" x14ac:dyDescent="0.25">
      <c r="A21" s="24" t="s">
        <v>57</v>
      </c>
      <c r="B21" s="37"/>
      <c r="C21" s="123"/>
      <c r="D21" s="25"/>
      <c r="E21" s="122"/>
      <c r="F21" s="123"/>
      <c r="G21" s="25"/>
      <c r="H21" s="125"/>
      <c r="I21" s="126"/>
      <c r="J21" s="197">
        <f>1.11*(E9/274)*(B5/2.5)</f>
        <v>1.1501868613138686</v>
      </c>
      <c r="K21" s="9" t="s">
        <v>294</v>
      </c>
      <c r="L21" s="24"/>
      <c r="M21" s="24"/>
      <c r="N21" s="24"/>
    </row>
    <row r="22" spans="1:21" x14ac:dyDescent="0.25">
      <c r="A22" s="24" t="s">
        <v>246</v>
      </c>
      <c r="B22" s="37"/>
      <c r="C22" s="123"/>
      <c r="D22" s="25"/>
      <c r="E22" s="140"/>
      <c r="F22" s="123"/>
      <c r="G22" s="25"/>
      <c r="H22" s="125"/>
      <c r="I22" s="126"/>
      <c r="J22" s="197">
        <f>4.06*(E9/274)*(B5/2.5)</f>
        <v>4.206989781021897</v>
      </c>
      <c r="K22" s="9" t="s">
        <v>294</v>
      </c>
      <c r="L22" s="24"/>
      <c r="M22" s="24"/>
      <c r="N22" s="24"/>
    </row>
    <row r="23" spans="1:21" x14ac:dyDescent="0.25">
      <c r="A23" s="24" t="s">
        <v>35</v>
      </c>
      <c r="B23" s="37"/>
      <c r="C23" s="123"/>
      <c r="D23" s="25"/>
      <c r="E23" s="122"/>
      <c r="F23" s="123"/>
      <c r="G23" s="25"/>
      <c r="H23" s="125"/>
      <c r="I23" s="126"/>
      <c r="J23" s="197">
        <f>1.75*(E9/274)*(B5/2.5)</f>
        <v>1.8133576642335767</v>
      </c>
      <c r="K23" s="9" t="s">
        <v>294</v>
      </c>
      <c r="L23" s="24"/>
      <c r="M23" s="24"/>
      <c r="N23" s="24"/>
    </row>
    <row r="24" spans="1:21" x14ac:dyDescent="0.25">
      <c r="A24" s="55" t="s">
        <v>25</v>
      </c>
      <c r="B24" s="55"/>
      <c r="C24" s="133"/>
      <c r="D24" s="129"/>
      <c r="E24" s="134"/>
      <c r="F24" s="133"/>
      <c r="G24" s="129"/>
      <c r="H24" s="135"/>
      <c r="I24" s="136"/>
      <c r="J24" s="205">
        <v>0</v>
      </c>
      <c r="K24" s="9"/>
      <c r="L24" s="24"/>
      <c r="M24" s="24"/>
      <c r="N24" s="24"/>
    </row>
    <row r="25" spans="1:21" x14ac:dyDescent="0.25">
      <c r="A25" s="130" t="s">
        <v>13</v>
      </c>
      <c r="B25" s="24"/>
      <c r="C25" s="24"/>
      <c r="D25" s="25"/>
      <c r="E25" s="24"/>
      <c r="F25" s="24"/>
      <c r="G25" s="25"/>
      <c r="H25" s="24"/>
      <c r="I25" s="25"/>
      <c r="J25" s="87">
        <f>SUM(J16:J24)</f>
        <v>90.078428888694901</v>
      </c>
      <c r="K25" s="66"/>
      <c r="L25" s="24"/>
      <c r="M25" s="24"/>
      <c r="N25" s="24"/>
    </row>
    <row r="26" spans="1:21" ht="6" customHeight="1" x14ac:dyDescent="0.25">
      <c r="A26" s="24"/>
      <c r="B26" s="24"/>
      <c r="C26" s="24"/>
      <c r="D26" s="25"/>
      <c r="E26" s="24"/>
      <c r="F26" s="24"/>
      <c r="G26" s="25"/>
      <c r="H26" s="24"/>
      <c r="I26" s="25"/>
      <c r="K26" s="24"/>
      <c r="L26" s="24"/>
      <c r="M26" s="24"/>
      <c r="N26" s="24"/>
    </row>
    <row r="27" spans="1:21" x14ac:dyDescent="0.25">
      <c r="A27" s="84" t="s">
        <v>10</v>
      </c>
      <c r="B27" s="55"/>
      <c r="C27" s="55"/>
      <c r="D27" s="129"/>
      <c r="E27" s="55"/>
      <c r="F27" s="55"/>
      <c r="G27" s="129"/>
      <c r="H27" s="55"/>
      <c r="I27" s="129"/>
      <c r="J27" s="55"/>
      <c r="K27" s="24"/>
      <c r="L27" s="24"/>
      <c r="M27" s="24"/>
      <c r="N27" s="24"/>
    </row>
    <row r="28" spans="1:21" x14ac:dyDescent="0.25">
      <c r="A28" s="24" t="s">
        <v>267</v>
      </c>
      <c r="B28" s="24"/>
      <c r="C28" s="24"/>
      <c r="D28" s="25"/>
      <c r="E28" s="24"/>
      <c r="F28" s="24"/>
      <c r="G28" s="25"/>
      <c r="H28" s="24"/>
      <c r="I28" s="25"/>
      <c r="J28" s="197">
        <f>16.86+2.62</f>
        <v>19.48</v>
      </c>
      <c r="K28" s="9" t="s">
        <v>294</v>
      </c>
      <c r="L28" s="24"/>
      <c r="M28" s="24"/>
      <c r="N28" s="24"/>
    </row>
    <row r="29" spans="1:21" x14ac:dyDescent="0.25">
      <c r="A29" s="24" t="s">
        <v>55</v>
      </c>
      <c r="B29" s="24"/>
      <c r="C29" s="24"/>
      <c r="D29" s="25"/>
      <c r="E29" s="24"/>
      <c r="F29" s="24"/>
      <c r="G29" s="25"/>
      <c r="H29" s="24"/>
      <c r="I29" s="25"/>
      <c r="J29" s="197">
        <v>1.31</v>
      </c>
      <c r="K29" s="9" t="s">
        <v>294</v>
      </c>
      <c r="L29" s="24"/>
      <c r="M29" s="24"/>
      <c r="N29" s="24"/>
    </row>
    <row r="30" spans="1:21" x14ac:dyDescent="0.25">
      <c r="A30" s="24" t="s">
        <v>56</v>
      </c>
      <c r="B30" s="24"/>
      <c r="C30" s="24"/>
      <c r="D30" s="25"/>
      <c r="E30" s="24"/>
      <c r="F30" s="24"/>
      <c r="G30" s="25"/>
      <c r="H30" s="24"/>
      <c r="I30" s="25"/>
      <c r="J30" s="197">
        <v>1</v>
      </c>
      <c r="K30" s="9" t="s">
        <v>249</v>
      </c>
      <c r="L30" s="24"/>
      <c r="M30" s="24"/>
      <c r="N30" s="24"/>
    </row>
    <row r="31" spans="1:21" x14ac:dyDescent="0.25">
      <c r="A31" s="55" t="s">
        <v>36</v>
      </c>
      <c r="B31" s="55"/>
      <c r="C31" s="55"/>
      <c r="D31" s="129"/>
      <c r="E31" s="55"/>
      <c r="F31" s="55"/>
      <c r="G31" s="129"/>
      <c r="H31" s="55"/>
      <c r="I31" s="129"/>
      <c r="J31" s="205">
        <v>0</v>
      </c>
      <c r="K31" s="24"/>
      <c r="L31" s="24"/>
      <c r="M31" s="24"/>
      <c r="N31" s="24"/>
    </row>
    <row r="32" spans="1:21" x14ac:dyDescent="0.25">
      <c r="A32" s="130" t="s">
        <v>11</v>
      </c>
      <c r="B32" s="24"/>
      <c r="C32" s="24"/>
      <c r="D32" s="25"/>
      <c r="E32" s="24"/>
      <c r="F32" s="24"/>
      <c r="G32" s="25"/>
      <c r="H32" s="24"/>
      <c r="I32" s="25"/>
      <c r="J32" s="206">
        <f>SUM(J28:J31)</f>
        <v>21.79</v>
      </c>
      <c r="K32" s="9" t="s">
        <v>295</v>
      </c>
      <c r="L32" s="24"/>
      <c r="M32" s="24"/>
      <c r="N32" s="24"/>
    </row>
    <row r="33" spans="1:17" ht="6" customHeight="1" x14ac:dyDescent="0.25">
      <c r="A33" s="24"/>
      <c r="B33" s="24"/>
      <c r="C33" s="24"/>
      <c r="D33" s="25"/>
      <c r="E33" s="24"/>
      <c r="F33" s="24"/>
      <c r="G33" s="25"/>
      <c r="H33" s="24"/>
      <c r="I33" s="25"/>
      <c r="K33" s="66"/>
      <c r="L33" s="24"/>
      <c r="M33" s="24"/>
      <c r="N33" s="24"/>
    </row>
    <row r="34" spans="1:17" x14ac:dyDescent="0.25">
      <c r="A34" s="84" t="s">
        <v>12</v>
      </c>
      <c r="B34" s="55"/>
      <c r="C34" s="55"/>
      <c r="D34" s="129"/>
      <c r="E34" s="55"/>
      <c r="F34" s="55"/>
      <c r="G34" s="129"/>
      <c r="H34" s="55"/>
      <c r="I34" s="129"/>
      <c r="J34" s="85">
        <f>J25+J32</f>
        <v>111.86842888869489</v>
      </c>
      <c r="K34" s="9" t="s">
        <v>296</v>
      </c>
      <c r="L34" s="24"/>
      <c r="M34" s="24"/>
      <c r="N34" s="24"/>
    </row>
    <row r="35" spans="1:17" x14ac:dyDescent="0.25">
      <c r="A35" s="24" t="s">
        <v>26</v>
      </c>
      <c r="B35" s="24"/>
      <c r="C35" s="24"/>
      <c r="D35" s="25"/>
      <c r="E35" s="24"/>
      <c r="F35" s="24"/>
      <c r="G35" s="25"/>
      <c r="H35" s="24"/>
      <c r="I35" s="25"/>
      <c r="J35" s="66">
        <f>J13-J25</f>
        <v>-20.126205528694896</v>
      </c>
      <c r="K35" s="138">
        <f>J34+'Farrow-Wean'!K37-'Farrow-Finish'!K40</f>
        <v>2.9315607011176894</v>
      </c>
      <c r="Q35" s="34"/>
    </row>
    <row r="36" spans="1:17" ht="15.75" thickBot="1" x14ac:dyDescent="0.3">
      <c r="A36" s="137" t="s">
        <v>14</v>
      </c>
      <c r="B36" s="24"/>
      <c r="C36" s="24"/>
      <c r="D36" s="25"/>
      <c r="E36" s="24"/>
      <c r="F36" s="24"/>
      <c r="G36" s="25"/>
      <c r="H36" s="24"/>
      <c r="I36" s="25"/>
      <c r="J36" s="88">
        <f>J13-J34</f>
        <v>-41.916205528694888</v>
      </c>
      <c r="K36" s="4"/>
      <c r="Q36" s="34"/>
    </row>
    <row r="37" spans="1:17" ht="132" customHeight="1" thickTop="1" x14ac:dyDescent="0.25">
      <c r="A37" s="33"/>
      <c r="B37" s="34"/>
      <c r="C37" s="34"/>
      <c r="D37" s="35"/>
      <c r="E37" s="34"/>
      <c r="F37" s="34"/>
      <c r="G37" s="35"/>
      <c r="H37" s="34"/>
      <c r="I37" s="35"/>
      <c r="J37" s="89"/>
    </row>
    <row r="38" spans="1:17" ht="14.45" customHeight="1" x14ac:dyDescent="0.25">
      <c r="A38" s="215" t="s">
        <v>30</v>
      </c>
      <c r="B38" s="216"/>
      <c r="C38" s="216"/>
      <c r="D38" s="216"/>
      <c r="E38" s="216"/>
      <c r="F38" s="216"/>
      <c r="G38" s="216"/>
      <c r="H38" s="216"/>
      <c r="I38" s="216"/>
      <c r="J38" s="90"/>
    </row>
    <row r="39" spans="1:17" ht="16.5" customHeight="1" x14ac:dyDescent="0.25">
      <c r="A39" s="39" t="s">
        <v>276</v>
      </c>
      <c r="B39" s="39"/>
      <c r="C39" s="39"/>
      <c r="D39" s="39"/>
      <c r="E39" s="39"/>
      <c r="F39" s="39"/>
      <c r="G39" s="39"/>
      <c r="H39" s="39"/>
      <c r="I39" s="39"/>
      <c r="J39" s="39" t="str">
        <f>TEXT(Notes!D2,"MMM. DD, YYYY")</f>
        <v>Dec. 01, 2015</v>
      </c>
    </row>
    <row r="40" spans="1:17" ht="22.5" customHeight="1" x14ac:dyDescent="0.25">
      <c r="B40" s="46"/>
    </row>
    <row r="41" spans="1:17" ht="27" customHeight="1" thickBot="1" x14ac:dyDescent="0.35">
      <c r="A41" s="217" t="str">
        <f>A1</f>
        <v xml:space="preserve"> KSU Wean-to-Finish Swine Budget</v>
      </c>
      <c r="B41" s="227"/>
      <c r="C41" s="227"/>
      <c r="D41" s="227"/>
      <c r="E41" s="227"/>
      <c r="F41" s="227"/>
      <c r="G41" s="220"/>
      <c r="H41" s="220"/>
      <c r="I41" s="220"/>
      <c r="J41" s="116"/>
    </row>
    <row r="65" spans="12:12" x14ac:dyDescent="0.25">
      <c r="L65" s="32"/>
    </row>
    <row r="66" spans="12:12" x14ac:dyDescent="0.25">
      <c r="L66" s="32"/>
    </row>
    <row r="67" spans="12:12" x14ac:dyDescent="0.25">
      <c r="L67" s="32"/>
    </row>
    <row r="68" spans="12:12" x14ac:dyDescent="0.25">
      <c r="L68" s="32"/>
    </row>
    <row r="69" spans="12:12" x14ac:dyDescent="0.25">
      <c r="L69" s="112"/>
    </row>
    <row r="80" spans="12:12" ht="12.75" customHeight="1" x14ac:dyDescent="0.25"/>
    <row r="81" spans="1:10" ht="89.25" customHeight="1" x14ac:dyDescent="0.25"/>
    <row r="82" spans="1:10" x14ac:dyDescent="0.25">
      <c r="A82" s="215" t="s">
        <v>30</v>
      </c>
      <c r="B82" s="216"/>
      <c r="C82" s="216"/>
      <c r="D82" s="216"/>
      <c r="E82" s="216"/>
      <c r="F82" s="216"/>
      <c r="G82" s="216"/>
      <c r="H82" s="216"/>
      <c r="I82" s="216"/>
      <c r="J82" s="90"/>
    </row>
    <row r="83" spans="1:10" ht="16.5" customHeight="1" x14ac:dyDescent="0.25">
      <c r="A83" s="39" t="str">
        <f>A39</f>
        <v>Publication: AM-FMG-WeanFin</v>
      </c>
      <c r="B83" s="39"/>
      <c r="C83" s="39"/>
      <c r="D83" s="39"/>
      <c r="E83" s="39"/>
      <c r="F83" s="39"/>
      <c r="G83" s="39"/>
      <c r="H83" s="39"/>
      <c r="I83" s="39"/>
      <c r="J83" s="39" t="str">
        <f>J39</f>
        <v>Dec. 01, 2015</v>
      </c>
    </row>
    <row r="84" spans="1:10" ht="22.5" customHeight="1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27" customHeight="1" thickBot="1" x14ac:dyDescent="0.35">
      <c r="A85" s="217" t="str">
        <f>A41</f>
        <v xml:space="preserve"> KSU Wean-to-Finish Swine Budget</v>
      </c>
      <c r="B85" s="218"/>
      <c r="C85" s="219"/>
      <c r="D85" s="219"/>
      <c r="E85" s="219"/>
      <c r="F85" s="219"/>
      <c r="G85" s="220"/>
      <c r="H85" s="220"/>
      <c r="I85" s="220"/>
      <c r="J85" s="116"/>
    </row>
    <row r="86" spans="1:10" ht="15.75" x14ac:dyDescent="0.25">
      <c r="A86" s="60" t="s">
        <v>37</v>
      </c>
    </row>
    <row r="87" spans="1:10" ht="7.15" customHeight="1" x14ac:dyDescent="0.25"/>
    <row r="88" spans="1:10" ht="15.75" thickBot="1" x14ac:dyDescent="0.3">
      <c r="A88" s="223" t="s">
        <v>253</v>
      </c>
      <c r="B88" s="224"/>
      <c r="C88" s="224"/>
      <c r="D88" s="53"/>
      <c r="E88" s="53"/>
    </row>
    <row r="89" spans="1:10" x14ac:dyDescent="0.25">
      <c r="A89" s="17" t="s">
        <v>212</v>
      </c>
      <c r="B89" s="17" t="s">
        <v>19</v>
      </c>
      <c r="C89" s="17" t="s">
        <v>4</v>
      </c>
      <c r="D89" s="34"/>
      <c r="E89" s="34"/>
    </row>
    <row r="90" spans="1:10" x14ac:dyDescent="0.25">
      <c r="A90" t="str">
        <f>Feed!A23</f>
        <v>Corn, Yellow Dent</v>
      </c>
      <c r="B90" s="5">
        <f>Feed!J23</f>
        <v>492.88368226519202</v>
      </c>
      <c r="C90" s="5" t="s">
        <v>5</v>
      </c>
      <c r="D90" s="6"/>
    </row>
    <row r="91" spans="1:10" hidden="1" x14ac:dyDescent="0.25">
      <c r="A91" t="str">
        <f>Feed!A24</f>
        <v>Corn, Nutridense</v>
      </c>
      <c r="B91" s="5">
        <f>Feed!J24</f>
        <v>0</v>
      </c>
      <c r="C91" s="5" t="s">
        <v>5</v>
      </c>
      <c r="D91" s="6"/>
    </row>
    <row r="92" spans="1:10" hidden="1" x14ac:dyDescent="0.25">
      <c r="A92" t="str">
        <f>Feed!A25</f>
        <v>Corn Bran</v>
      </c>
      <c r="B92" s="5">
        <f>Feed!J25</f>
        <v>0</v>
      </c>
      <c r="C92" s="5" t="s">
        <v>5</v>
      </c>
      <c r="D92" s="6"/>
    </row>
    <row r="93" spans="1:10" hidden="1" x14ac:dyDescent="0.25">
      <c r="A93" t="str">
        <f>Feed!A26</f>
        <v>Corn DDG</v>
      </c>
      <c r="B93" s="5">
        <f>Feed!J26</f>
        <v>0</v>
      </c>
      <c r="C93" s="5" t="s">
        <v>5</v>
      </c>
      <c r="D93" s="6"/>
    </row>
    <row r="94" spans="1:10" hidden="1" x14ac:dyDescent="0.25">
      <c r="A94" t="str">
        <f>Feed!A27</f>
        <v>Corn DDGS, &gt;10% Oil</v>
      </c>
      <c r="B94" s="5">
        <f>Feed!J27</f>
        <v>0</v>
      </c>
      <c r="C94" s="5" t="s">
        <v>5</v>
      </c>
      <c r="D94" s="6"/>
    </row>
    <row r="95" spans="1:10" hidden="1" x14ac:dyDescent="0.25">
      <c r="A95" t="str">
        <f>Feed!A28</f>
        <v>Corn DDGS, &gt;6 and &lt;9% Oil</v>
      </c>
      <c r="B95" s="5">
        <f>Feed!J28</f>
        <v>0</v>
      </c>
      <c r="C95" s="5" t="s">
        <v>5</v>
      </c>
      <c r="D95" s="6"/>
    </row>
    <row r="96" spans="1:10" hidden="1" x14ac:dyDescent="0.25">
      <c r="A96" t="str">
        <f>Feed!A29</f>
        <v>Corn DDGS, &lt;4% Oil</v>
      </c>
      <c r="B96" s="5">
        <f>Feed!J29</f>
        <v>0</v>
      </c>
      <c r="C96" s="5" t="s">
        <v>5</v>
      </c>
      <c r="D96" s="6"/>
    </row>
    <row r="97" spans="1:4" hidden="1" x14ac:dyDescent="0.25">
      <c r="A97" t="str">
        <f>Feed!A30</f>
        <v>Corn HP DDG</v>
      </c>
      <c r="B97" s="5">
        <f>Feed!J30</f>
        <v>0</v>
      </c>
      <c r="C97" s="5" t="s">
        <v>5</v>
      </c>
      <c r="D97" s="6"/>
    </row>
    <row r="98" spans="1:4" hidden="1" x14ac:dyDescent="0.25">
      <c r="A98" t="str">
        <f>Feed!A31</f>
        <v>Soybean Meal, Dehull, Sol Extr</v>
      </c>
      <c r="B98" s="5">
        <f>Feed!J31</f>
        <v>0</v>
      </c>
      <c r="C98" s="5" t="s">
        <v>5</v>
      </c>
      <c r="D98" s="6"/>
    </row>
    <row r="99" spans="1:4" hidden="1" x14ac:dyDescent="0.25">
      <c r="A99" t="str">
        <f>Feed!A32</f>
        <v>Soybean Meal, Dehulled, Expelled</v>
      </c>
      <c r="B99" s="5">
        <f>Feed!J32</f>
        <v>0</v>
      </c>
      <c r="C99" s="5" t="s">
        <v>5</v>
      </c>
      <c r="D99" s="6"/>
    </row>
    <row r="100" spans="1:4" hidden="1" x14ac:dyDescent="0.25">
      <c r="A100" t="str">
        <f>Feed!A33</f>
        <v>Soybean Meal, Solvent Extracted</v>
      </c>
      <c r="B100" s="5">
        <f>Feed!J33</f>
        <v>0</v>
      </c>
      <c r="C100" s="5" t="s">
        <v>5</v>
      </c>
      <c r="D100" s="6"/>
    </row>
    <row r="101" spans="1:4" hidden="1" x14ac:dyDescent="0.25">
      <c r="A101" t="str">
        <f>Feed!A34</f>
        <v>Corn Gluten Meal</v>
      </c>
      <c r="B101" s="5">
        <f>Feed!J34</f>
        <v>0</v>
      </c>
      <c r="C101" s="5" t="s">
        <v>5</v>
      </c>
      <c r="D101" s="6"/>
    </row>
    <row r="102" spans="1:4" hidden="1" x14ac:dyDescent="0.25">
      <c r="A102" t="str">
        <f>Feed!A35</f>
        <v>Corn Grits, Hominy Feed</v>
      </c>
      <c r="B102" s="5">
        <f>Feed!J35</f>
        <v>0</v>
      </c>
      <c r="C102" s="5" t="s">
        <v>5</v>
      </c>
      <c r="D102" s="6"/>
    </row>
    <row r="103" spans="1:4" hidden="1" x14ac:dyDescent="0.25">
      <c r="A103" t="str">
        <f>Feed!A36</f>
        <v>Cotton Seeds, Fullfat</v>
      </c>
      <c r="B103" s="5">
        <f>Feed!J36</f>
        <v>0</v>
      </c>
      <c r="C103" s="5" t="s">
        <v>5</v>
      </c>
      <c r="D103" s="6"/>
    </row>
    <row r="104" spans="1:4" hidden="1" x14ac:dyDescent="0.25">
      <c r="A104" t="str">
        <f>Feed!A37</f>
        <v>Cotton Seed Meal</v>
      </c>
      <c r="B104" s="5">
        <f>Feed!J37</f>
        <v>0</v>
      </c>
      <c r="C104" s="5" t="s">
        <v>5</v>
      </c>
      <c r="D104" s="6"/>
    </row>
    <row r="105" spans="1:4" hidden="1" x14ac:dyDescent="0.25">
      <c r="A105" t="str">
        <f>Feed!A38</f>
        <v>Feather Meal</v>
      </c>
      <c r="B105" s="5">
        <f>Feed!J38</f>
        <v>0</v>
      </c>
      <c r="C105" s="5" t="s">
        <v>5</v>
      </c>
      <c r="D105" s="6"/>
    </row>
    <row r="106" spans="1:4" hidden="1" x14ac:dyDescent="0.25">
      <c r="A106" t="str">
        <f>Feed!A39</f>
        <v>Fish Meal Combined</v>
      </c>
      <c r="B106" s="5">
        <f>Feed!J39</f>
        <v>0</v>
      </c>
      <c r="C106" s="5" t="s">
        <v>5</v>
      </c>
      <c r="D106" s="6"/>
    </row>
    <row r="107" spans="1:4" hidden="1" x14ac:dyDescent="0.25">
      <c r="A107" t="str">
        <f>Feed!A40</f>
        <v>Flaxseed</v>
      </c>
      <c r="B107" s="5">
        <f>Feed!J40</f>
        <v>0</v>
      </c>
      <c r="C107" s="5" t="s">
        <v>5</v>
      </c>
      <c r="D107" s="6"/>
    </row>
    <row r="108" spans="1:4" hidden="1" x14ac:dyDescent="0.25">
      <c r="A108" t="str">
        <f>Feed!A41</f>
        <v>Flaxseed Meal</v>
      </c>
      <c r="B108" s="5">
        <f>Feed!J41</f>
        <v>0</v>
      </c>
      <c r="C108" s="5" t="s">
        <v>5</v>
      </c>
      <c r="D108" s="6"/>
    </row>
    <row r="109" spans="1:4" hidden="1" x14ac:dyDescent="0.25">
      <c r="A109" t="str">
        <f>Feed!A42</f>
        <v>Lupins</v>
      </c>
      <c r="B109" s="5">
        <f>Feed!J42</f>
        <v>0</v>
      </c>
      <c r="C109" s="5" t="s">
        <v>5</v>
      </c>
      <c r="D109" s="6"/>
    </row>
    <row r="110" spans="1:4" hidden="1" x14ac:dyDescent="0.25">
      <c r="A110" t="str">
        <f>Feed!A43</f>
        <v>Meat Meal</v>
      </c>
      <c r="B110" s="5">
        <f>Feed!J43</f>
        <v>0</v>
      </c>
      <c r="C110" s="5" t="s">
        <v>5</v>
      </c>
      <c r="D110" s="6"/>
    </row>
    <row r="111" spans="1:4" hidden="1" x14ac:dyDescent="0.25">
      <c r="A111" t="str">
        <f>Feed!A44</f>
        <v>Meat and Bone Meal, P &gt;4%</v>
      </c>
      <c r="B111" s="5">
        <f>Feed!J44</f>
        <v>0</v>
      </c>
      <c r="C111" s="5" t="s">
        <v>5</v>
      </c>
      <c r="D111" s="6"/>
    </row>
    <row r="112" spans="1:4" hidden="1" x14ac:dyDescent="0.25">
      <c r="A112" t="str">
        <f>Feed!A45</f>
        <v>Milk, Casein</v>
      </c>
      <c r="B112" s="5">
        <f>Feed!J45</f>
        <v>0</v>
      </c>
      <c r="C112" s="5" t="s">
        <v>5</v>
      </c>
      <c r="D112" s="6"/>
    </row>
    <row r="113" spans="1:4" hidden="1" x14ac:dyDescent="0.25">
      <c r="A113" t="str">
        <f>Feed!A46</f>
        <v>Milk, Lactose</v>
      </c>
      <c r="B113" s="5">
        <f>Feed!J46</f>
        <v>0</v>
      </c>
      <c r="C113" s="5" t="s">
        <v>5</v>
      </c>
      <c r="D113" s="6"/>
    </row>
    <row r="114" spans="1:4" hidden="1" x14ac:dyDescent="0.25">
      <c r="A114" t="str">
        <f>Feed!A47</f>
        <v>Milk, Skim Milk Powder</v>
      </c>
      <c r="B114" s="5">
        <f>Feed!J47</f>
        <v>0</v>
      </c>
      <c r="C114" s="5" t="s">
        <v>5</v>
      </c>
      <c r="D114" s="6"/>
    </row>
    <row r="115" spans="1:4" hidden="1" x14ac:dyDescent="0.25">
      <c r="A115" t="str">
        <f>Feed!A48</f>
        <v>Milk, Whey Powder</v>
      </c>
      <c r="B115" s="5">
        <f>Feed!J48</f>
        <v>0</v>
      </c>
      <c r="C115" s="5" t="s">
        <v>5</v>
      </c>
      <c r="D115" s="6"/>
    </row>
    <row r="116" spans="1:4" hidden="1" x14ac:dyDescent="0.25">
      <c r="A116" t="str">
        <f>Feed!A49</f>
        <v>Milk, Whey Permeate, 85% lactose</v>
      </c>
      <c r="B116" s="5">
        <f>Feed!J49</f>
        <v>0</v>
      </c>
      <c r="C116" s="5" t="s">
        <v>5</v>
      </c>
      <c r="D116" s="6"/>
    </row>
    <row r="117" spans="1:4" hidden="1" x14ac:dyDescent="0.25">
      <c r="A117" t="str">
        <f>Feed!A50</f>
        <v>Milk, Whey Protein Concentrate</v>
      </c>
      <c r="B117" s="5">
        <f>Feed!J50</f>
        <v>0</v>
      </c>
      <c r="C117" s="5" t="s">
        <v>5</v>
      </c>
      <c r="D117" s="6"/>
    </row>
    <row r="118" spans="1:4" hidden="1" x14ac:dyDescent="0.25">
      <c r="A118" t="str">
        <f>Feed!A51</f>
        <v>Millet</v>
      </c>
      <c r="B118" s="5">
        <f>Feed!J51</f>
        <v>0</v>
      </c>
      <c r="C118" s="5" t="s">
        <v>5</v>
      </c>
      <c r="D118" s="6"/>
    </row>
    <row r="119" spans="1:4" hidden="1" x14ac:dyDescent="0.25">
      <c r="A119" t="str">
        <f>Feed!A52</f>
        <v>Molasses, Sugarbeet</v>
      </c>
      <c r="B119" s="5">
        <f>Feed!J52</f>
        <v>0</v>
      </c>
      <c r="C119" s="5" t="s">
        <v>5</v>
      </c>
      <c r="D119" s="6"/>
    </row>
    <row r="120" spans="1:4" hidden="1" x14ac:dyDescent="0.25">
      <c r="A120" t="str">
        <f>Feed!A53</f>
        <v>Molasses, Sugarcane</v>
      </c>
      <c r="B120" s="5">
        <f>Feed!J53</f>
        <v>0</v>
      </c>
      <c r="C120" s="5" t="s">
        <v>5</v>
      </c>
      <c r="D120" s="6"/>
    </row>
    <row r="121" spans="1:4" hidden="1" x14ac:dyDescent="0.25">
      <c r="A121" t="str">
        <f>Feed!A54</f>
        <v>Oats</v>
      </c>
      <c r="B121" s="5">
        <f>Feed!J54</f>
        <v>0</v>
      </c>
      <c r="C121" s="5" t="s">
        <v>5</v>
      </c>
      <c r="D121" s="6"/>
    </row>
    <row r="122" spans="1:4" hidden="1" x14ac:dyDescent="0.25">
      <c r="A122" t="str">
        <f>Feed!A55</f>
        <v>Oats, Naked</v>
      </c>
      <c r="B122" s="5">
        <f>Feed!J55</f>
        <v>0</v>
      </c>
      <c r="C122" s="5" t="s">
        <v>5</v>
      </c>
      <c r="D122" s="6"/>
    </row>
    <row r="123" spans="1:4" hidden="1" x14ac:dyDescent="0.25">
      <c r="A123" t="str">
        <f>Feed!A56</f>
        <v>Oat Groats</v>
      </c>
      <c r="B123" s="5">
        <f>Feed!J56</f>
        <v>0</v>
      </c>
      <c r="C123" s="5" t="s">
        <v>5</v>
      </c>
      <c r="D123" s="6"/>
    </row>
    <row r="124" spans="1:4" hidden="1" x14ac:dyDescent="0.25">
      <c r="A124" t="str">
        <f>Feed!A57</f>
        <v>Peanut Meal, Expelled</v>
      </c>
      <c r="B124" s="5">
        <f>Feed!J57</f>
        <v>0</v>
      </c>
      <c r="C124" s="5" t="s">
        <v>5</v>
      </c>
      <c r="D124" s="6"/>
    </row>
    <row r="125" spans="1:4" hidden="1" x14ac:dyDescent="0.25">
      <c r="A125" t="str">
        <f>Feed!A58</f>
        <v>Peanut Meal, Extracted</v>
      </c>
      <c r="B125" s="5">
        <f>Feed!J58</f>
        <v>0</v>
      </c>
      <c r="C125" s="5" t="s">
        <v>5</v>
      </c>
      <c r="D125" s="6"/>
    </row>
    <row r="126" spans="1:4" hidden="1" x14ac:dyDescent="0.25">
      <c r="A126" t="str">
        <f>Feed!A59</f>
        <v>Peas, Field Peas</v>
      </c>
      <c r="B126" s="5">
        <f>Feed!J59</f>
        <v>0</v>
      </c>
      <c r="C126" s="5" t="s">
        <v>5</v>
      </c>
      <c r="D126" s="6"/>
    </row>
    <row r="127" spans="1:4" hidden="1" x14ac:dyDescent="0.25">
      <c r="A127" t="str">
        <f>Feed!A60</f>
        <v>Pea Protein Concentrate</v>
      </c>
      <c r="B127" s="5">
        <f>Feed!J60</f>
        <v>0</v>
      </c>
      <c r="C127" s="5" t="s">
        <v>5</v>
      </c>
      <c r="D127" s="6"/>
    </row>
    <row r="128" spans="1:4" hidden="1" x14ac:dyDescent="0.25">
      <c r="A128" t="str">
        <f>Feed!A61</f>
        <v>Potato Protein Concentrate</v>
      </c>
      <c r="B128" s="5">
        <f>Feed!J61</f>
        <v>0</v>
      </c>
      <c r="C128" s="5" t="s">
        <v>5</v>
      </c>
      <c r="D128" s="6"/>
    </row>
    <row r="129" spans="1:4" hidden="1" x14ac:dyDescent="0.25">
      <c r="A129" t="str">
        <f>Feed!A62</f>
        <v>Poultry Byproduct</v>
      </c>
      <c r="B129" s="5">
        <f>Feed!J62</f>
        <v>0</v>
      </c>
      <c r="C129" s="5" t="s">
        <v>5</v>
      </c>
      <c r="D129" s="6"/>
    </row>
    <row r="130" spans="1:4" hidden="1" x14ac:dyDescent="0.25">
      <c r="A130" t="str">
        <f>Feed!A63</f>
        <v>Rice</v>
      </c>
      <c r="B130" s="5">
        <f>Feed!J63</f>
        <v>0</v>
      </c>
      <c r="C130" s="5" t="s">
        <v>5</v>
      </c>
      <c r="D130" s="6"/>
    </row>
    <row r="131" spans="1:4" hidden="1" x14ac:dyDescent="0.25">
      <c r="A131" t="str">
        <f>Feed!A64</f>
        <v>Rice Bran</v>
      </c>
      <c r="B131" s="5">
        <f>Feed!J64</f>
        <v>0</v>
      </c>
      <c r="C131" s="5" t="s">
        <v>5</v>
      </c>
      <c r="D131" s="6"/>
    </row>
    <row r="132" spans="1:4" hidden="1" x14ac:dyDescent="0.25">
      <c r="A132" t="str">
        <f>Feed!A65</f>
        <v>Rice Bran, Defatted</v>
      </c>
      <c r="B132" s="5">
        <f>Feed!J65</f>
        <v>0</v>
      </c>
      <c r="C132" s="5" t="s">
        <v>5</v>
      </c>
      <c r="D132" s="6"/>
    </row>
    <row r="133" spans="1:4" hidden="1" x14ac:dyDescent="0.25">
      <c r="A133" t="str">
        <f>Feed!A66</f>
        <v>Rice, Broken</v>
      </c>
      <c r="B133" s="5">
        <f>Feed!J66</f>
        <v>0</v>
      </c>
      <c r="C133" s="5" t="s">
        <v>5</v>
      </c>
      <c r="D133" s="6"/>
    </row>
    <row r="134" spans="1:4" hidden="1" x14ac:dyDescent="0.25">
      <c r="A134" t="str">
        <f>Feed!A67</f>
        <v>Rye</v>
      </c>
      <c r="B134" s="5">
        <f>Feed!J67</f>
        <v>0</v>
      </c>
      <c r="C134" s="5" t="s">
        <v>5</v>
      </c>
      <c r="D134" s="6"/>
    </row>
    <row r="135" spans="1:4" hidden="1" x14ac:dyDescent="0.25">
      <c r="A135" t="str">
        <f>Feed!A68</f>
        <v>Sesame Meal</v>
      </c>
      <c r="B135" s="5">
        <f>Feed!J68</f>
        <v>0</v>
      </c>
      <c r="C135" s="5" t="s">
        <v>5</v>
      </c>
      <c r="D135" s="6"/>
    </row>
    <row r="136" spans="1:4" hidden="1" x14ac:dyDescent="0.25">
      <c r="A136" t="str">
        <f>Feed!A69</f>
        <v>Sorghum</v>
      </c>
      <c r="B136" s="5">
        <f>Feed!J69</f>
        <v>0</v>
      </c>
      <c r="C136" s="5" t="s">
        <v>5</v>
      </c>
      <c r="D136" s="6"/>
    </row>
    <row r="137" spans="1:4" hidden="1" x14ac:dyDescent="0.25">
      <c r="A137" t="str">
        <f>Feed!A70</f>
        <v>Soybeans, Full Fat</v>
      </c>
      <c r="B137" s="5">
        <f>Feed!J70</f>
        <v>0</v>
      </c>
      <c r="C137" s="5" t="s">
        <v>5</v>
      </c>
      <c r="D137" s="6"/>
    </row>
    <row r="138" spans="1:4" hidden="1" x14ac:dyDescent="0.25">
      <c r="A138" t="str">
        <f>Feed!A71</f>
        <v>Soybeans, High Protein, Full Fat</v>
      </c>
      <c r="B138" s="5">
        <f>Feed!J71</f>
        <v>0</v>
      </c>
      <c r="C138" s="5" t="s">
        <v>5</v>
      </c>
      <c r="D138" s="6"/>
    </row>
    <row r="139" spans="1:4" hidden="1" x14ac:dyDescent="0.25">
      <c r="A139" t="str">
        <f>Feed!A72</f>
        <v>Soybeans, Low Oligosaccharide, Full Fat</v>
      </c>
      <c r="B139" s="5">
        <f>Feed!J72</f>
        <v>0</v>
      </c>
      <c r="C139" s="5" t="s">
        <v>5</v>
      </c>
      <c r="D139" s="6"/>
    </row>
    <row r="140" spans="1:4" hidden="1" x14ac:dyDescent="0.25">
      <c r="A140" t="str">
        <f>Feed!A73</f>
        <v>Soybean Meal, High Protein, Expelled</v>
      </c>
      <c r="B140" s="5">
        <f>Feed!J73</f>
        <v>0</v>
      </c>
      <c r="C140" s="5" t="s">
        <v>5</v>
      </c>
      <c r="D140" s="6"/>
    </row>
    <row r="141" spans="1:4" hidden="1" x14ac:dyDescent="0.25">
      <c r="A141" t="str">
        <f>Feed!A74</f>
        <v>Soybean Meal, Low Oligosacch, Expell</v>
      </c>
      <c r="B141" s="5">
        <f>Feed!J74</f>
        <v>0</v>
      </c>
      <c r="C141" s="5" t="s">
        <v>5</v>
      </c>
      <c r="D141" s="6"/>
    </row>
    <row r="142" spans="1:4" hidden="1" x14ac:dyDescent="0.25">
      <c r="A142" t="str">
        <f>Feed!A75</f>
        <v>Soybean Meal, Expelled</v>
      </c>
      <c r="B142" s="5">
        <f>Feed!J75</f>
        <v>0</v>
      </c>
      <c r="C142" s="5" t="s">
        <v>5</v>
      </c>
      <c r="D142" s="6"/>
    </row>
    <row r="143" spans="1:4" hidden="1" x14ac:dyDescent="0.25">
      <c r="A143" t="str">
        <f>Feed!A76</f>
        <v>Soybean Meal, Dehulled, Expelled</v>
      </c>
      <c r="B143" s="5">
        <f>Feed!J76</f>
        <v>0</v>
      </c>
      <c r="C143" s="5" t="s">
        <v>5</v>
      </c>
      <c r="D143" s="6"/>
    </row>
    <row r="144" spans="1:4" hidden="1" x14ac:dyDescent="0.25">
      <c r="A144" t="str">
        <f>Feed!A77</f>
        <v>Soybean Meal, Solvent Extracted</v>
      </c>
      <c r="B144" s="5">
        <f>Feed!J77</f>
        <v>0</v>
      </c>
      <c r="C144" s="5" t="s">
        <v>5</v>
      </c>
      <c r="D144" s="6"/>
    </row>
    <row r="145" spans="1:4" x14ac:dyDescent="0.25">
      <c r="A145" t="str">
        <f>Feed!A78</f>
        <v>Soybean Meal, Dehull, Sol Extr</v>
      </c>
      <c r="B145" s="5">
        <f>Feed!J78</f>
        <v>125.09885009273336</v>
      </c>
      <c r="C145" s="5" t="s">
        <v>5</v>
      </c>
      <c r="D145" s="6"/>
    </row>
    <row r="146" spans="1:4" hidden="1" x14ac:dyDescent="0.25">
      <c r="A146" t="str">
        <f>Feed!A79</f>
        <v>Soybean Meal, High Prot, Dehull, Solv Extr</v>
      </c>
      <c r="B146" s="5">
        <f>Feed!J79</f>
        <v>0</v>
      </c>
      <c r="C146" s="5" t="s">
        <v>5</v>
      </c>
      <c r="D146" s="6"/>
    </row>
    <row r="147" spans="1:4" hidden="1" x14ac:dyDescent="0.25">
      <c r="A147" t="str">
        <f>Feed!A80</f>
        <v>Soybean Meal, Enzyme Treated</v>
      </c>
      <c r="B147" s="5">
        <f>Feed!J80</f>
        <v>0</v>
      </c>
      <c r="C147" s="5" t="s">
        <v>5</v>
      </c>
      <c r="D147" s="6"/>
    </row>
    <row r="148" spans="1:4" hidden="1" x14ac:dyDescent="0.25">
      <c r="A148" t="str">
        <f>Feed!A81</f>
        <v>Soybean Meal, Fermented</v>
      </c>
      <c r="B148" s="5">
        <f>Feed!J81</f>
        <v>0</v>
      </c>
      <c r="C148" s="5" t="s">
        <v>5</v>
      </c>
      <c r="D148" s="6"/>
    </row>
    <row r="149" spans="1:4" hidden="1" x14ac:dyDescent="0.25">
      <c r="A149" t="str">
        <f>Feed!A82</f>
        <v>Soybean Hulls</v>
      </c>
      <c r="B149" s="5">
        <f>Feed!J82</f>
        <v>0</v>
      </c>
      <c r="C149" s="5" t="s">
        <v>5</v>
      </c>
      <c r="D149" s="6"/>
    </row>
    <row r="150" spans="1:4" hidden="1" x14ac:dyDescent="0.25">
      <c r="A150" t="str">
        <f>Feed!A83</f>
        <v>Soy Protein Concentrate</v>
      </c>
      <c r="B150" s="5">
        <f>Feed!J83</f>
        <v>0</v>
      </c>
      <c r="C150" s="5" t="s">
        <v>5</v>
      </c>
      <c r="D150" s="6"/>
    </row>
    <row r="151" spans="1:4" hidden="1" x14ac:dyDescent="0.25">
      <c r="A151" t="str">
        <f>Feed!A84</f>
        <v>Soy Protein Isolate</v>
      </c>
      <c r="B151" s="5">
        <f>Feed!J84</f>
        <v>0</v>
      </c>
      <c r="C151" s="5" t="s">
        <v>5</v>
      </c>
      <c r="D151" s="6"/>
    </row>
    <row r="152" spans="1:4" hidden="1" x14ac:dyDescent="0.25">
      <c r="A152" t="str">
        <f>Feed!A85</f>
        <v>Sugar Beet Pulp</v>
      </c>
      <c r="B152" s="5">
        <f>Feed!J85</f>
        <v>0</v>
      </c>
      <c r="C152" s="5" t="s">
        <v>5</v>
      </c>
      <c r="D152" s="6"/>
    </row>
    <row r="153" spans="1:4" hidden="1" x14ac:dyDescent="0.25">
      <c r="A153" t="str">
        <f>Feed!A86</f>
        <v>Sunflower, Full Fat</v>
      </c>
      <c r="B153" s="5">
        <f>Feed!J86</f>
        <v>0</v>
      </c>
      <c r="C153" s="5" t="s">
        <v>5</v>
      </c>
      <c r="D153" s="6"/>
    </row>
    <row r="154" spans="1:4" hidden="1" x14ac:dyDescent="0.25">
      <c r="A154" t="str">
        <f>Feed!A87</f>
        <v>Sunflower Meal, Solvent Extracted</v>
      </c>
      <c r="B154" s="5">
        <f>Feed!J87</f>
        <v>0</v>
      </c>
      <c r="C154" s="5" t="s">
        <v>5</v>
      </c>
      <c r="D154" s="6"/>
    </row>
    <row r="155" spans="1:4" hidden="1" x14ac:dyDescent="0.25">
      <c r="A155" t="str">
        <f>Feed!A88</f>
        <v>Sunflower Meal, Dehulled, Solvent Extr</v>
      </c>
      <c r="B155" s="5">
        <f>Feed!J88</f>
        <v>0</v>
      </c>
      <c r="C155" s="5" t="s">
        <v>5</v>
      </c>
      <c r="D155" s="6"/>
    </row>
    <row r="156" spans="1:4" hidden="1" x14ac:dyDescent="0.25">
      <c r="A156" t="str">
        <f>Feed!A89</f>
        <v>Triticale</v>
      </c>
      <c r="B156" s="5">
        <f>Feed!J89</f>
        <v>0</v>
      </c>
      <c r="C156" s="5" t="s">
        <v>5</v>
      </c>
      <c r="D156" s="6"/>
    </row>
    <row r="157" spans="1:4" hidden="1" x14ac:dyDescent="0.25">
      <c r="A157" t="str">
        <f>Feed!A90</f>
        <v>Wheat, Hard Red</v>
      </c>
      <c r="B157" s="5">
        <f>Feed!J90</f>
        <v>0</v>
      </c>
      <c r="C157" s="5" t="s">
        <v>5</v>
      </c>
      <c r="D157" s="6"/>
    </row>
    <row r="158" spans="1:4" hidden="1" x14ac:dyDescent="0.25">
      <c r="A158" t="str">
        <f>Feed!A91</f>
        <v>Wheat, Soft Red</v>
      </c>
      <c r="B158" s="5">
        <f>Feed!J91</f>
        <v>0</v>
      </c>
      <c r="C158" s="5" t="s">
        <v>5</v>
      </c>
      <c r="D158" s="6"/>
    </row>
    <row r="159" spans="1:4" hidden="1" x14ac:dyDescent="0.25">
      <c r="A159" t="str">
        <f>Feed!A92</f>
        <v>Wheat Bran</v>
      </c>
      <c r="B159" s="5">
        <f>Feed!J92</f>
        <v>0</v>
      </c>
      <c r="C159" s="5" t="s">
        <v>5</v>
      </c>
      <c r="D159" s="6"/>
    </row>
    <row r="160" spans="1:4" hidden="1" x14ac:dyDescent="0.25">
      <c r="A160" t="str">
        <f>Feed!A93</f>
        <v>Wheat Middlings</v>
      </c>
      <c r="B160" s="5">
        <f>Feed!J93</f>
        <v>0</v>
      </c>
      <c r="C160" s="5" t="s">
        <v>5</v>
      </c>
      <c r="D160" s="6"/>
    </row>
    <row r="161" spans="1:4" hidden="1" x14ac:dyDescent="0.25">
      <c r="A161" t="str">
        <f>Feed!A94</f>
        <v>Wheat Shorts</v>
      </c>
      <c r="B161" s="5">
        <f>Feed!J94</f>
        <v>0</v>
      </c>
      <c r="C161" s="5" t="s">
        <v>5</v>
      </c>
      <c r="D161" s="6"/>
    </row>
    <row r="162" spans="1:4" hidden="1" x14ac:dyDescent="0.25">
      <c r="A162" t="str">
        <f>Feed!A95</f>
        <v>Wheat DDGS</v>
      </c>
      <c r="B162" s="5">
        <f>Feed!J95</f>
        <v>0</v>
      </c>
      <c r="C162" s="5" t="s">
        <v>5</v>
      </c>
      <c r="D162" s="6"/>
    </row>
    <row r="163" spans="1:4" hidden="1" x14ac:dyDescent="0.25">
      <c r="A163" t="str">
        <f>Feed!A96</f>
        <v>Yeast, Brewers' Yeast</v>
      </c>
      <c r="B163" s="5">
        <f>Feed!J96</f>
        <v>0</v>
      </c>
      <c r="C163" s="5" t="s">
        <v>5</v>
      </c>
      <c r="D163" s="6"/>
    </row>
    <row r="164" spans="1:4" hidden="1" x14ac:dyDescent="0.25">
      <c r="A164" t="str">
        <f>Feed!A97</f>
        <v>Yeast, Single Cell Protein</v>
      </c>
      <c r="B164" s="5">
        <f>Feed!J97</f>
        <v>0</v>
      </c>
      <c r="C164" s="5" t="s">
        <v>5</v>
      </c>
      <c r="D164" s="6"/>
    </row>
    <row r="165" spans="1:4" hidden="1" x14ac:dyDescent="0.25">
      <c r="A165" t="str">
        <f>Feed!A98</f>
        <v>Beef Tallow</v>
      </c>
      <c r="B165" s="5">
        <f>Feed!J98</f>
        <v>0</v>
      </c>
      <c r="C165" s="5" t="s">
        <v>5</v>
      </c>
      <c r="D165" s="6"/>
    </row>
    <row r="166" spans="1:4" hidden="1" x14ac:dyDescent="0.25">
      <c r="A166" t="str">
        <f>Feed!A99</f>
        <v>Choice White Grease</v>
      </c>
      <c r="B166" s="5">
        <f>Feed!J99</f>
        <v>0</v>
      </c>
      <c r="C166" s="5" t="s">
        <v>5</v>
      </c>
      <c r="D166" s="6"/>
    </row>
    <row r="167" spans="1:4" hidden="1" x14ac:dyDescent="0.25">
      <c r="A167" t="str">
        <f>Feed!A100</f>
        <v>Poultry Fat</v>
      </c>
      <c r="B167" s="5">
        <f>Feed!J100</f>
        <v>0</v>
      </c>
      <c r="C167" s="5" t="s">
        <v>5</v>
      </c>
      <c r="D167" s="6"/>
    </row>
    <row r="168" spans="1:4" hidden="1" x14ac:dyDescent="0.25">
      <c r="A168" t="str">
        <f>Feed!A101</f>
        <v>Lard</v>
      </c>
      <c r="B168" s="5">
        <f>Feed!J101</f>
        <v>0</v>
      </c>
      <c r="C168" s="5" t="s">
        <v>5</v>
      </c>
      <c r="D168" s="6"/>
    </row>
    <row r="169" spans="1:4" hidden="1" x14ac:dyDescent="0.25">
      <c r="A169" t="str">
        <f>Feed!A102</f>
        <v>Restaurant Grease</v>
      </c>
      <c r="B169" s="5">
        <f>Feed!J102</f>
        <v>0</v>
      </c>
      <c r="C169" s="5" t="s">
        <v>5</v>
      </c>
      <c r="D169" s="6"/>
    </row>
    <row r="170" spans="1:4" hidden="1" x14ac:dyDescent="0.25">
      <c r="A170" t="str">
        <f>Feed!A103</f>
        <v>Canola oil</v>
      </c>
      <c r="B170" s="5">
        <f>Feed!J103</f>
        <v>0</v>
      </c>
      <c r="C170" s="5" t="s">
        <v>5</v>
      </c>
      <c r="D170" s="6"/>
    </row>
    <row r="171" spans="1:4" hidden="1" x14ac:dyDescent="0.25">
      <c r="A171" t="str">
        <f>Feed!A104</f>
        <v>Coconut oil</v>
      </c>
      <c r="B171" s="5">
        <f>Feed!J104</f>
        <v>0</v>
      </c>
      <c r="C171" s="5" t="s">
        <v>5</v>
      </c>
      <c r="D171" s="6"/>
    </row>
    <row r="172" spans="1:4" hidden="1" x14ac:dyDescent="0.25">
      <c r="A172" t="str">
        <f>Feed!A105</f>
        <v>Corn oil</v>
      </c>
      <c r="B172" s="5">
        <f>Feed!J105</f>
        <v>0</v>
      </c>
      <c r="C172" s="5" t="s">
        <v>5</v>
      </c>
      <c r="D172" s="6"/>
    </row>
    <row r="173" spans="1:4" hidden="1" x14ac:dyDescent="0.25">
      <c r="A173" t="str">
        <f>Feed!A106</f>
        <v>Palm Kernel oil</v>
      </c>
      <c r="B173" s="5">
        <f>Feed!J106</f>
        <v>0</v>
      </c>
      <c r="C173" s="5" t="s">
        <v>5</v>
      </c>
      <c r="D173" s="6"/>
    </row>
    <row r="174" spans="1:4" hidden="1" x14ac:dyDescent="0.25">
      <c r="A174" t="str">
        <f>Feed!A107</f>
        <v>Soybean oil</v>
      </c>
      <c r="B174" s="5">
        <f>Feed!J107</f>
        <v>0</v>
      </c>
      <c r="C174" s="5" t="s">
        <v>5</v>
      </c>
      <c r="D174" s="6"/>
    </row>
    <row r="175" spans="1:4" hidden="1" x14ac:dyDescent="0.25">
      <c r="A175" t="str">
        <f>Feed!A108</f>
        <v>Soybean Lecithin</v>
      </c>
      <c r="B175" s="5">
        <f>Feed!J108</f>
        <v>0</v>
      </c>
      <c r="C175" s="5" t="s">
        <v>5</v>
      </c>
      <c r="D175" s="6"/>
    </row>
    <row r="176" spans="1:4" hidden="1" x14ac:dyDescent="0.25">
      <c r="A176" t="str">
        <f>Feed!A109</f>
        <v>Sunflower oil</v>
      </c>
      <c r="B176" s="5">
        <f>Feed!J109</f>
        <v>0</v>
      </c>
      <c r="C176" s="5" t="s">
        <v>5</v>
      </c>
      <c r="D176" s="6"/>
    </row>
    <row r="177" spans="1:4" hidden="1" x14ac:dyDescent="0.25">
      <c r="A177" t="str">
        <f>Feed!A110</f>
        <v>Fat, A/V blend</v>
      </c>
      <c r="B177" s="5">
        <f>Feed!J110</f>
        <v>0</v>
      </c>
      <c r="C177" s="5" t="s">
        <v>5</v>
      </c>
      <c r="D177" s="6"/>
    </row>
    <row r="178" spans="1:4" hidden="1" x14ac:dyDescent="0.25">
      <c r="A178" t="str">
        <f>Feed!A111</f>
        <v>Calcium carbonate</v>
      </c>
      <c r="B178" s="5">
        <f>Feed!J111</f>
        <v>0</v>
      </c>
      <c r="C178" s="5" t="s">
        <v>5</v>
      </c>
      <c r="D178" s="6"/>
    </row>
    <row r="179" spans="1:4" hidden="1" x14ac:dyDescent="0.25">
      <c r="A179" t="str">
        <f>Feed!A112</f>
        <v>Calcium phosphate (tricalcium)</v>
      </c>
      <c r="B179" s="5">
        <f>Feed!J112</f>
        <v>0</v>
      </c>
      <c r="C179" s="5" t="s">
        <v>5</v>
      </c>
      <c r="D179" s="6"/>
    </row>
    <row r="180" spans="1:4" hidden="1" x14ac:dyDescent="0.25">
      <c r="A180" t="str">
        <f>Feed!A113</f>
        <v>Calcium phosphate (dicalcium)</v>
      </c>
      <c r="B180" s="5">
        <f>Feed!J113</f>
        <v>0</v>
      </c>
      <c r="C180" s="5" t="s">
        <v>5</v>
      </c>
      <c r="D180" s="6"/>
    </row>
    <row r="181" spans="1:4" x14ac:dyDescent="0.25">
      <c r="A181" t="str">
        <f>Feed!A114</f>
        <v>Calcium phosphate (monocalcium)</v>
      </c>
      <c r="B181" s="5">
        <f>Feed!J114</f>
        <v>2.5307178302706039</v>
      </c>
      <c r="C181" s="5" t="s">
        <v>5</v>
      </c>
      <c r="D181" s="6"/>
    </row>
    <row r="182" spans="1:4" hidden="1" x14ac:dyDescent="0.25">
      <c r="A182" t="str">
        <f>Feed!A115</f>
        <v>Calcium sulfate, dihydrate</v>
      </c>
      <c r="B182" s="5">
        <f>Feed!J115</f>
        <v>0</v>
      </c>
      <c r="C182" s="5" t="s">
        <v>5</v>
      </c>
      <c r="D182" s="6"/>
    </row>
    <row r="183" spans="1:4" x14ac:dyDescent="0.25">
      <c r="A183" t="str">
        <f>Feed!A116</f>
        <v>Limestone, ground</v>
      </c>
      <c r="B183" s="5">
        <f>Feed!J116</f>
        <v>5.7612780000000008</v>
      </c>
      <c r="C183" s="5" t="s">
        <v>5</v>
      </c>
      <c r="D183" s="6"/>
    </row>
    <row r="184" spans="1:4" hidden="1" x14ac:dyDescent="0.25">
      <c r="A184" t="str">
        <f>Feed!A117</f>
        <v>Magnesium phosphate</v>
      </c>
      <c r="B184" s="5">
        <f>Feed!J117</f>
        <v>0</v>
      </c>
      <c r="C184" s="5" t="s">
        <v>5</v>
      </c>
      <c r="D184" s="6"/>
    </row>
    <row r="185" spans="1:4" hidden="1" x14ac:dyDescent="0.25">
      <c r="A185" t="str">
        <f>Feed!A118</f>
        <v>Sodium carbonate</v>
      </c>
      <c r="B185" s="5">
        <f>Feed!J118</f>
        <v>0</v>
      </c>
      <c r="C185" s="5" t="s">
        <v>5</v>
      </c>
      <c r="D185" s="6"/>
    </row>
    <row r="186" spans="1:4" hidden="1" x14ac:dyDescent="0.25">
      <c r="A186" t="str">
        <f>Feed!A119</f>
        <v>Sodium bicarbonate</v>
      </c>
      <c r="B186" s="5">
        <f>Feed!J119</f>
        <v>0</v>
      </c>
      <c r="C186" s="5" t="s">
        <v>5</v>
      </c>
      <c r="D186" s="6"/>
    </row>
    <row r="187" spans="1:4" x14ac:dyDescent="0.25">
      <c r="A187" t="str">
        <f>Feed!A120</f>
        <v>Sodium chloride</v>
      </c>
      <c r="B187" s="5">
        <f>Feed!J120</f>
        <v>3.1444600000000009</v>
      </c>
      <c r="C187" s="5" t="s">
        <v>5</v>
      </c>
      <c r="D187" s="6"/>
    </row>
    <row r="188" spans="1:4" hidden="1" x14ac:dyDescent="0.25">
      <c r="A188" t="str">
        <f>Feed!A121</f>
        <v>Sodium phosphate, monobasic</v>
      </c>
      <c r="B188" s="5">
        <f>Feed!J121</f>
        <v>0</v>
      </c>
      <c r="C188" s="5" t="s">
        <v>5</v>
      </c>
      <c r="D188" s="6"/>
    </row>
    <row r="189" spans="1:4" hidden="1" x14ac:dyDescent="0.25">
      <c r="A189" t="str">
        <f>Feed!A122</f>
        <v>Sodium sulfate, decahydrate</v>
      </c>
      <c r="B189" s="5">
        <f>Feed!J122</f>
        <v>0</v>
      </c>
      <c r="C189" s="5" t="s">
        <v>5</v>
      </c>
      <c r="D189" s="6"/>
    </row>
    <row r="190" spans="1:4" x14ac:dyDescent="0.25">
      <c r="A190" t="str">
        <f>Feed!A123</f>
        <v>L-Lys-HCL</v>
      </c>
      <c r="B190" s="5">
        <f>Feed!J123</f>
        <v>1.7563526335490902</v>
      </c>
      <c r="C190" s="5" t="s">
        <v>5</v>
      </c>
      <c r="D190" s="6"/>
    </row>
    <row r="191" spans="1:4" x14ac:dyDescent="0.25">
      <c r="A191" t="str">
        <f>Feed!A124</f>
        <v>DL-Met</v>
      </c>
      <c r="B191" s="5">
        <f>Feed!J124</f>
        <v>0.13790088139699389</v>
      </c>
      <c r="C191" s="5" t="s">
        <v>5</v>
      </c>
      <c r="D191" s="6"/>
    </row>
    <row r="192" spans="1:4" x14ac:dyDescent="0.25">
      <c r="A192" t="str">
        <f>Feed!A125</f>
        <v>L-Thr</v>
      </c>
      <c r="B192" s="5">
        <f>Feed!J125</f>
        <v>0.41899002241050676</v>
      </c>
      <c r="C192" s="5" t="s">
        <v>5</v>
      </c>
      <c r="D192" s="6"/>
    </row>
    <row r="193" spans="1:4" hidden="1" x14ac:dyDescent="0.25">
      <c r="A193" t="str">
        <f>Feed!A126</f>
        <v>L-Trp</v>
      </c>
      <c r="B193" s="5">
        <f>Feed!J126</f>
        <v>0</v>
      </c>
      <c r="C193" s="5" t="s">
        <v>5</v>
      </c>
      <c r="D193" s="6"/>
    </row>
    <row r="194" spans="1:4" hidden="1" x14ac:dyDescent="0.25">
      <c r="A194" t="str">
        <f>Feed!A127</f>
        <v>L-Val</v>
      </c>
      <c r="B194" s="5">
        <f>Feed!J127</f>
        <v>0</v>
      </c>
      <c r="C194" s="5" t="s">
        <v>5</v>
      </c>
      <c r="D194" s="6"/>
    </row>
    <row r="195" spans="1:4" hidden="1" x14ac:dyDescent="0.25">
      <c r="A195" t="str">
        <f>Feed!A128</f>
        <v>L-Ileu</v>
      </c>
      <c r="B195" s="5">
        <f>Feed!J128</f>
        <v>0</v>
      </c>
      <c r="C195" s="5" t="s">
        <v>5</v>
      </c>
      <c r="D195" s="6"/>
    </row>
    <row r="196" spans="1:4" hidden="1" x14ac:dyDescent="0.25">
      <c r="A196" t="str">
        <f>Feed!A129</f>
        <v>Methionine hydroxy analog</v>
      </c>
      <c r="B196" s="5">
        <f>Feed!J129</f>
        <v>0</v>
      </c>
      <c r="C196" s="5" t="s">
        <v>5</v>
      </c>
      <c r="D196" s="6"/>
    </row>
    <row r="197" spans="1:4" hidden="1" x14ac:dyDescent="0.25">
      <c r="A197" t="str">
        <f>Feed!A130</f>
        <v>Glutamine</v>
      </c>
      <c r="B197" s="5">
        <f>Feed!J130</f>
        <v>0</v>
      </c>
      <c r="C197" s="5" t="s">
        <v>5</v>
      </c>
      <c r="D197" s="6"/>
    </row>
    <row r="198" spans="1:4" hidden="1" x14ac:dyDescent="0.25">
      <c r="A198" t="str">
        <f>Feed!A131</f>
        <v>Glutamic acid</v>
      </c>
      <c r="B198" s="5">
        <f>Feed!J131</f>
        <v>0</v>
      </c>
      <c r="C198" s="5" t="s">
        <v>5</v>
      </c>
      <c r="D198" s="6"/>
    </row>
    <row r="199" spans="1:4" hidden="1" x14ac:dyDescent="0.25">
      <c r="A199" t="str">
        <f>Feed!A132</f>
        <v>Biolys</v>
      </c>
      <c r="B199" s="5">
        <f>Feed!J132</f>
        <v>0</v>
      </c>
      <c r="C199" s="5" t="s">
        <v>5</v>
      </c>
      <c r="D199" s="6"/>
    </row>
    <row r="200" spans="1:4" hidden="1" x14ac:dyDescent="0.25">
      <c r="A200" t="str">
        <f>Feed!A133</f>
        <v>Liquid lysine 60%</v>
      </c>
      <c r="B200" s="5">
        <f>Feed!J133</f>
        <v>0</v>
      </c>
      <c r="C200" s="5" t="s">
        <v>5</v>
      </c>
      <c r="D200" s="6"/>
    </row>
    <row r="201" spans="1:4" hidden="1" x14ac:dyDescent="0.25">
      <c r="A201" t="str">
        <f>Feed!A134</f>
        <v>MHA dry</v>
      </c>
      <c r="B201" s="5">
        <f>Feed!J134</f>
        <v>0</v>
      </c>
      <c r="C201" s="5" t="s">
        <v>5</v>
      </c>
      <c r="D201" s="6"/>
    </row>
    <row r="202" spans="1:4" x14ac:dyDescent="0.25">
      <c r="A202" t="str">
        <f>Feed!A135</f>
        <v>Ractopamine 9 g/lb</v>
      </c>
      <c r="B202" s="5">
        <f>Feed!J135</f>
        <v>2.1785655119556373E-2</v>
      </c>
      <c r="C202" s="5" t="s">
        <v>5</v>
      </c>
      <c r="D202" s="6"/>
    </row>
    <row r="203" spans="1:4" hidden="1" x14ac:dyDescent="0.25">
      <c r="A203" t="str">
        <f>Feed!A136</f>
        <v>Phase 2 supplement (PEP2)</v>
      </c>
      <c r="B203" s="5">
        <f>Feed!J136</f>
        <v>0</v>
      </c>
      <c r="C203" s="5" t="s">
        <v>5</v>
      </c>
      <c r="D203" s="6"/>
    </row>
    <row r="204" spans="1:4" hidden="1" x14ac:dyDescent="0.25">
      <c r="A204" t="str">
        <f>Feed!A137</f>
        <v>2007 Starter base mix</v>
      </c>
      <c r="B204" s="5">
        <f>Feed!J137</f>
        <v>0</v>
      </c>
      <c r="C204" s="5" t="s">
        <v>5</v>
      </c>
      <c r="D204" s="6"/>
    </row>
    <row r="205" spans="1:4" hidden="1" x14ac:dyDescent="0.25">
      <c r="A205" t="str">
        <f>Feed!A138</f>
        <v>2007 Grow-finish base mix</v>
      </c>
      <c r="B205" s="5">
        <f>Feed!J138</f>
        <v>0</v>
      </c>
      <c r="C205" s="5" t="s">
        <v>5</v>
      </c>
      <c r="D205" s="6"/>
    </row>
    <row r="206" spans="1:4" hidden="1" x14ac:dyDescent="0.25">
      <c r="A206" t="str">
        <f>Feed!A139</f>
        <v>Developer base mix</v>
      </c>
      <c r="B206" s="5">
        <f>Feed!J139</f>
        <v>0</v>
      </c>
      <c r="C206" s="5" t="s">
        <v>5</v>
      </c>
      <c r="D206" s="6"/>
    </row>
    <row r="207" spans="1:4" hidden="1" x14ac:dyDescent="0.25">
      <c r="A207" t="str">
        <f>Feed!A140</f>
        <v>2007 Sow base mix</v>
      </c>
      <c r="B207" s="5">
        <f>Feed!J140</f>
        <v>0</v>
      </c>
      <c r="C207" s="5" t="s">
        <v>5</v>
      </c>
      <c r="D207" s="6"/>
    </row>
    <row r="208" spans="1:4" x14ac:dyDescent="0.25">
      <c r="A208" t="str">
        <f>Feed!A141</f>
        <v>Vitamin premix with phytase</v>
      </c>
      <c r="B208" s="5">
        <f>Feed!J141</f>
        <v>0.72772632986137564</v>
      </c>
      <c r="C208" s="5" t="s">
        <v>5</v>
      </c>
      <c r="D208" s="6"/>
    </row>
    <row r="209" spans="1:4" x14ac:dyDescent="0.25">
      <c r="A209" t="str">
        <f>Feed!A142</f>
        <v>Trace mineral premix</v>
      </c>
      <c r="B209" s="5">
        <f>Feed!J142</f>
        <v>0.68722632986137566</v>
      </c>
      <c r="C209" s="5" t="s">
        <v>5</v>
      </c>
      <c r="D209" s="6"/>
    </row>
    <row r="210" spans="1:4" hidden="1" x14ac:dyDescent="0.25">
      <c r="A210" t="str">
        <f>Feed!A143</f>
        <v>Sow add pack</v>
      </c>
      <c r="B210" s="5">
        <f>Feed!J143</f>
        <v>0</v>
      </c>
      <c r="C210" s="5" t="s">
        <v>5</v>
      </c>
      <c r="D210" s="6"/>
    </row>
    <row r="211" spans="1:4" hidden="1" x14ac:dyDescent="0.25">
      <c r="A211" t="str">
        <f>Feed!A144</f>
        <v>Vitamin premix without phytase</v>
      </c>
      <c r="B211" s="5">
        <f>Feed!J144</f>
        <v>0</v>
      </c>
      <c r="C211" s="5" t="s">
        <v>5</v>
      </c>
      <c r="D211" s="6"/>
    </row>
    <row r="212" spans="1:4" hidden="1" x14ac:dyDescent="0.25">
      <c r="A212" t="str">
        <f>Feed!A145</f>
        <v>GF DDGS Base Mix</v>
      </c>
      <c r="B212" s="5">
        <f>Feed!J145</f>
        <v>0</v>
      </c>
      <c r="C212" s="5" t="s">
        <v>5</v>
      </c>
      <c r="D212" s="6"/>
    </row>
    <row r="213" spans="1:4" hidden="1" x14ac:dyDescent="0.25">
      <c r="A213" t="str">
        <f>Feed!A146</f>
        <v>GF synthetics Base Mix</v>
      </c>
      <c r="B213" s="5">
        <f>Feed!J146</f>
        <v>0</v>
      </c>
      <c r="C213" s="5" t="s">
        <v>5</v>
      </c>
      <c r="D213" s="6"/>
    </row>
    <row r="214" spans="1:4" hidden="1" x14ac:dyDescent="0.25">
      <c r="A214" t="str">
        <f>Feed!A147</f>
        <v>Choline chloride 60%</v>
      </c>
      <c r="B214" s="5">
        <f>Feed!J147</f>
        <v>0</v>
      </c>
      <c r="C214" s="5" t="s">
        <v>5</v>
      </c>
      <c r="D214" s="6"/>
    </row>
    <row r="215" spans="1:4" hidden="1" x14ac:dyDescent="0.25">
      <c r="A215" t="str">
        <f>Feed!A148</f>
        <v>Natuphos 600</v>
      </c>
      <c r="B215" s="5">
        <f>Feed!J148</f>
        <v>0</v>
      </c>
      <c r="C215" s="5" t="s">
        <v>5</v>
      </c>
      <c r="D215" s="6"/>
    </row>
    <row r="216" spans="1:4" hidden="1" x14ac:dyDescent="0.25">
      <c r="A216" t="str">
        <f>Feed!A149</f>
        <v>Natuphos 1200</v>
      </c>
      <c r="B216" s="5">
        <f>Feed!J149</f>
        <v>0</v>
      </c>
      <c r="C216" s="5" t="s">
        <v>5</v>
      </c>
      <c r="D216" s="6"/>
    </row>
    <row r="217" spans="1:4" hidden="1" x14ac:dyDescent="0.25">
      <c r="A217" t="str">
        <f>Feed!A150</f>
        <v>Optiphos 2000</v>
      </c>
      <c r="B217" s="5">
        <f>Feed!J150</f>
        <v>0</v>
      </c>
      <c r="C217" s="5" t="s">
        <v>5</v>
      </c>
      <c r="D217" s="6"/>
    </row>
    <row r="218" spans="1:4" hidden="1" x14ac:dyDescent="0.25">
      <c r="A218" t="str">
        <f>Feed!A151</f>
        <v>Phyzyme 1200</v>
      </c>
      <c r="B218" s="5">
        <f>Feed!J151</f>
        <v>0</v>
      </c>
      <c r="C218" s="5" t="s">
        <v>5</v>
      </c>
      <c r="D218" s="6"/>
    </row>
    <row r="219" spans="1:4" hidden="1" x14ac:dyDescent="0.25">
      <c r="A219" t="str">
        <f>Feed!A152</f>
        <v>Phyzyme 5000</v>
      </c>
      <c r="B219" s="5">
        <f>Feed!J152</f>
        <v>0</v>
      </c>
      <c r="C219" s="5" t="s">
        <v>5</v>
      </c>
      <c r="D219" s="6"/>
    </row>
    <row r="220" spans="1:4" hidden="1" x14ac:dyDescent="0.25">
      <c r="A220" t="str">
        <f>Feed!A153</f>
        <v>Ronozyme CT (10,000)</v>
      </c>
      <c r="B220" s="5">
        <f>Feed!J153</f>
        <v>0</v>
      </c>
      <c r="C220" s="5" t="s">
        <v>5</v>
      </c>
      <c r="D220" s="6"/>
    </row>
    <row r="221" spans="1:4" hidden="1" x14ac:dyDescent="0.25">
      <c r="A221" t="str">
        <f>Feed!A154</f>
        <v>Ronozyme M (50,000)</v>
      </c>
      <c r="B221" s="5">
        <f>Feed!J154</f>
        <v>0</v>
      </c>
      <c r="C221" s="5" t="s">
        <v>5</v>
      </c>
      <c r="D221" s="6"/>
    </row>
    <row r="222" spans="1:4" x14ac:dyDescent="0.25">
      <c r="A222" t="str">
        <f>Feed!A155</f>
        <v>Ronozyme PMX PLT (4625 FYT/g)</v>
      </c>
      <c r="B222" s="5">
        <f>Feed!J155</f>
        <v>7.1154959605232604E-2</v>
      </c>
      <c r="C222" s="5" t="s">
        <v>5</v>
      </c>
      <c r="D222" s="6"/>
    </row>
    <row r="223" spans="1:4" hidden="1" x14ac:dyDescent="0.25">
      <c r="A223" t="str">
        <f>Feed!A156</f>
        <v>Zinc oxide</v>
      </c>
      <c r="B223" s="5">
        <f>Feed!J156</f>
        <v>0</v>
      </c>
      <c r="C223" s="5" t="s">
        <v>5</v>
      </c>
      <c r="D223" s="6"/>
    </row>
    <row r="224" spans="1:4" hidden="1" x14ac:dyDescent="0.25">
      <c r="A224" t="str">
        <f>Feed!A157</f>
        <v>Copper sulfate</v>
      </c>
      <c r="B224" s="5">
        <f>Feed!J157</f>
        <v>0</v>
      </c>
      <c r="C224" s="5" t="s">
        <v>5</v>
      </c>
      <c r="D224" s="6"/>
    </row>
    <row r="225" spans="1:4" hidden="1" x14ac:dyDescent="0.25">
      <c r="A225" t="str">
        <f>Feed!A158</f>
        <v>Potassium chloride</v>
      </c>
      <c r="B225" s="5">
        <f>Feed!J158</f>
        <v>0</v>
      </c>
      <c r="C225" s="5" t="s">
        <v>5</v>
      </c>
      <c r="D225" s="6"/>
    </row>
    <row r="226" spans="1:4" hidden="1" x14ac:dyDescent="0.25">
      <c r="A226" t="str">
        <f>Feed!A159</f>
        <v>Calcium chloride</v>
      </c>
      <c r="B226" s="5">
        <f>Feed!J159</f>
        <v>0</v>
      </c>
      <c r="C226" s="5" t="s">
        <v>5</v>
      </c>
      <c r="D226" s="6"/>
    </row>
    <row r="227" spans="1:4" hidden="1" x14ac:dyDescent="0.25">
      <c r="A227" t="str">
        <f>Feed!A160</f>
        <v>Acidifier</v>
      </c>
      <c r="B227" s="5">
        <f>Feed!J160</f>
        <v>0</v>
      </c>
      <c r="C227" s="5" t="s">
        <v>5</v>
      </c>
      <c r="D227" s="6"/>
    </row>
    <row r="228" spans="1:4" hidden="1" x14ac:dyDescent="0.25">
      <c r="A228" t="str">
        <f>Feed!A161</f>
        <v>Vitamin E, 20,000 IU</v>
      </c>
      <c r="B228" s="5">
        <f>Feed!J161</f>
        <v>0</v>
      </c>
      <c r="C228" s="5" t="s">
        <v>5</v>
      </c>
      <c r="D228" s="6"/>
    </row>
    <row r="229" spans="1:4" hidden="1" x14ac:dyDescent="0.25">
      <c r="A229" t="str">
        <f>Feed!A162</f>
        <v>Phase 2 supplement D</v>
      </c>
      <c r="B229" s="5">
        <f>Feed!J162</f>
        <v>0</v>
      </c>
      <c r="C229" s="5" t="s">
        <v>5</v>
      </c>
      <c r="D229" s="6"/>
    </row>
    <row r="230" spans="1:4" hidden="1" x14ac:dyDescent="0.25">
      <c r="A230" t="str">
        <f>Feed!A163</f>
        <v>DPS 50</v>
      </c>
      <c r="B230" s="5">
        <f>Feed!J163</f>
        <v>0</v>
      </c>
      <c r="C230" s="5" t="s">
        <v>5</v>
      </c>
      <c r="D230" s="6"/>
    </row>
    <row r="231" spans="1:4" hidden="1" x14ac:dyDescent="0.25">
      <c r="A231" t="str">
        <f>Feed!A164</f>
        <v>PEP2+</v>
      </c>
      <c r="B231" s="5">
        <f>Feed!J164</f>
        <v>0</v>
      </c>
      <c r="C231" s="5" t="s">
        <v>5</v>
      </c>
      <c r="D231" s="6"/>
    </row>
    <row r="232" spans="1:4" hidden="1" x14ac:dyDescent="0.25">
      <c r="A232" t="str">
        <f>Feed!A165</f>
        <v>PEP NS</v>
      </c>
      <c r="B232" s="5">
        <f>Feed!J165</f>
        <v>0</v>
      </c>
      <c r="C232" s="5" t="s">
        <v>5</v>
      </c>
      <c r="D232" s="6"/>
    </row>
    <row r="233" spans="1:4" hidden="1" x14ac:dyDescent="0.25">
      <c r="A233" t="str">
        <f>Feed!A166</f>
        <v>Natural vitamin E 20,000 IU/lb</v>
      </c>
      <c r="B233" s="5">
        <f>Feed!J166</f>
        <v>0</v>
      </c>
      <c r="C233" s="5" t="s">
        <v>5</v>
      </c>
      <c r="D233" s="6"/>
    </row>
    <row r="234" spans="1:4" hidden="1" x14ac:dyDescent="0.25">
      <c r="A234" t="str">
        <f>Feed!A167</f>
        <v>Other ingredient</v>
      </c>
      <c r="B234" s="5">
        <f>Feed!J167</f>
        <v>0</v>
      </c>
      <c r="C234" s="5" t="s">
        <v>5</v>
      </c>
      <c r="D234" s="6"/>
    </row>
    <row r="235" spans="1:4" hidden="1" x14ac:dyDescent="0.25">
      <c r="A235" t="str">
        <f>Feed!A168</f>
        <v>Corn DDGS, 10.5% Oil</v>
      </c>
      <c r="B235" s="5">
        <f>Feed!J168</f>
        <v>0</v>
      </c>
      <c r="C235" s="5" t="s">
        <v>5</v>
      </c>
      <c r="D235" s="6"/>
    </row>
    <row r="236" spans="1:4" x14ac:dyDescent="0.25">
      <c r="A236" t="str">
        <f>Feed!A169</f>
        <v>Corn DDGS, 7.5% Oil</v>
      </c>
      <c r="B236" s="5">
        <f>Feed!J169</f>
        <v>5.25</v>
      </c>
      <c r="C236" s="5" t="s">
        <v>5</v>
      </c>
    </row>
    <row r="237" spans="1:4" hidden="1" x14ac:dyDescent="0.25">
      <c r="A237" t="str">
        <f>Feed!A170</f>
        <v>Corn DDGS, 4.5% Oil</v>
      </c>
      <c r="B237" s="5">
        <f>Feed!J170</f>
        <v>0</v>
      </c>
      <c r="C237" s="5" t="s">
        <v>5</v>
      </c>
    </row>
    <row r="238" spans="1:4" x14ac:dyDescent="0.25">
      <c r="A238" t="str">
        <f>Feed!A171</f>
        <v>Denegard</v>
      </c>
      <c r="B238" s="5">
        <f>Feed!J171</f>
        <v>9.1874999999999998E-2</v>
      </c>
      <c r="C238" s="5" t="s">
        <v>5</v>
      </c>
    </row>
    <row r="239" spans="1:4" x14ac:dyDescent="0.25">
      <c r="A239" t="str">
        <f>Feed!A172</f>
        <v>CTC 50</v>
      </c>
      <c r="B239" s="5">
        <f>Feed!J172</f>
        <v>0.21</v>
      </c>
      <c r="C239" s="5" t="s">
        <v>5</v>
      </c>
    </row>
    <row r="240" spans="1:4" hidden="1" x14ac:dyDescent="0.25">
      <c r="A240" t="str">
        <f>Feed!A173</f>
        <v>Bentonite</v>
      </c>
      <c r="B240" s="5">
        <f>Feed!J173</f>
        <v>0</v>
      </c>
      <c r="C240" s="5" t="s">
        <v>5</v>
      </c>
    </row>
    <row r="241" spans="1:6" x14ac:dyDescent="0.25">
      <c r="A241" t="str">
        <f>Feed!A174</f>
        <v>Phase 2 supplement (Feb, 2014)</v>
      </c>
      <c r="B241" s="5">
        <f>Feed!J174</f>
        <v>2.1</v>
      </c>
      <c r="C241" s="5" t="s">
        <v>5</v>
      </c>
    </row>
    <row r="242" spans="1:6" hidden="1" x14ac:dyDescent="0.25">
      <c r="A242" t="str">
        <f>Feed!A175</f>
        <v>Other ingredient</v>
      </c>
      <c r="B242" s="5">
        <f>Feed!J175</f>
        <v>0</v>
      </c>
    </row>
    <row r="243" spans="1:6" hidden="1" x14ac:dyDescent="0.25">
      <c r="A243" t="str">
        <f>Feed!A176</f>
        <v>Other ingredient</v>
      </c>
      <c r="B243" s="5">
        <f>Feed!J176</f>
        <v>0</v>
      </c>
    </row>
    <row r="244" spans="1:6" hidden="1" x14ac:dyDescent="0.25">
      <c r="A244" t="str">
        <f>Feed!A177</f>
        <v>Other ingredient</v>
      </c>
      <c r="B244" s="5">
        <f>Feed!J177</f>
        <v>0</v>
      </c>
    </row>
    <row r="245" spans="1:6" hidden="1" x14ac:dyDescent="0.25">
      <c r="A245" t="str">
        <f>Feed!A178</f>
        <v>Other ingredient</v>
      </c>
      <c r="B245" s="5">
        <f>Feed!J178</f>
        <v>0</v>
      </c>
    </row>
    <row r="246" spans="1:6" hidden="1" x14ac:dyDescent="0.25">
      <c r="A246" t="str">
        <f>Feed!A179</f>
        <v>Other ingredient</v>
      </c>
      <c r="B246" s="5">
        <f>Feed!J179</f>
        <v>0</v>
      </c>
    </row>
    <row r="247" spans="1:6" hidden="1" x14ac:dyDescent="0.25">
      <c r="A247" t="str">
        <f>Feed!A180</f>
        <v>Other ingredient</v>
      </c>
      <c r="B247" s="5">
        <f>Feed!J180</f>
        <v>0</v>
      </c>
    </row>
    <row r="248" spans="1:6" hidden="1" x14ac:dyDescent="0.25">
      <c r="A248" t="str">
        <f>Feed!A181</f>
        <v>Other ingredient</v>
      </c>
      <c r="B248" s="5">
        <f>Feed!J181</f>
        <v>0</v>
      </c>
    </row>
    <row r="249" spans="1:6" hidden="1" x14ac:dyDescent="0.25">
      <c r="A249" t="str">
        <f>Feed!A182</f>
        <v>Other ingredient</v>
      </c>
      <c r="B249" s="5">
        <f>Feed!J182</f>
        <v>0</v>
      </c>
    </row>
    <row r="250" spans="1:6" hidden="1" x14ac:dyDescent="0.25">
      <c r="A250" t="str">
        <f>Feed!A183</f>
        <v>Other ingredient</v>
      </c>
      <c r="B250" s="5">
        <f>Feed!J183</f>
        <v>0</v>
      </c>
    </row>
    <row r="251" spans="1:6" hidden="1" x14ac:dyDescent="0.25">
      <c r="A251" t="str">
        <f>Feed!A184</f>
        <v>Other ingredient</v>
      </c>
      <c r="B251" s="5">
        <f>Feed!J184</f>
        <v>0</v>
      </c>
    </row>
    <row r="252" spans="1:6" hidden="1" x14ac:dyDescent="0.25">
      <c r="A252" t="str">
        <f>Feed!A185</f>
        <v>Other ingredient</v>
      </c>
      <c r="B252" s="5">
        <f>Feed!J185</f>
        <v>0</v>
      </c>
    </row>
    <row r="253" spans="1:6" hidden="1" x14ac:dyDescent="0.25">
      <c r="A253" t="str">
        <f>Feed!A186</f>
        <v>Other ingredient</v>
      </c>
      <c r="B253" s="5">
        <f>Feed!J186</f>
        <v>0</v>
      </c>
    </row>
    <row r="254" spans="1:6" ht="6" customHeight="1" x14ac:dyDescent="0.25"/>
    <row r="255" spans="1:6" ht="15.75" thickBot="1" x14ac:dyDescent="0.3">
      <c r="A255" s="54" t="s">
        <v>275</v>
      </c>
      <c r="B255" s="53"/>
      <c r="C255" s="53"/>
      <c r="D255" s="53"/>
      <c r="E255" s="53"/>
      <c r="F255" s="53"/>
    </row>
    <row r="256" spans="1:6" ht="30" customHeight="1" x14ac:dyDescent="0.25">
      <c r="A256" s="56"/>
      <c r="B256" s="118" t="s">
        <v>38</v>
      </c>
      <c r="C256" s="236" t="s">
        <v>39</v>
      </c>
      <c r="D256" s="236"/>
      <c r="E256" s="237" t="s">
        <v>40</v>
      </c>
      <c r="F256" s="237"/>
    </row>
    <row r="257" spans="1:10" x14ac:dyDescent="0.25">
      <c r="A257" t="str">
        <f>Prices!A14</f>
        <v>Market Hogs ($/cwt)</v>
      </c>
      <c r="B257" s="4">
        <f>Prices!B14</f>
        <v>40.36</v>
      </c>
      <c r="C257" s="4">
        <f>Prices!D14</f>
        <v>42.857500000000002</v>
      </c>
      <c r="D257" s="4"/>
      <c r="E257" s="4">
        <f>Prices!G14</f>
        <v>52.07</v>
      </c>
      <c r="F257" s="4"/>
    </row>
    <row r="258" spans="1:10" x14ac:dyDescent="0.25">
      <c r="A258" t="str">
        <f>Prices!A15</f>
        <v>Weaned Pig ($/hd)</v>
      </c>
      <c r="B258" s="4">
        <f>Prices!B15</f>
        <v>37.15</v>
      </c>
      <c r="C258" s="4">
        <f>Prices!D15</f>
        <v>53.422227987499987</v>
      </c>
      <c r="D258" s="4"/>
      <c r="E258" s="4">
        <f>Prices!G15</f>
        <v>57.279467650000001</v>
      </c>
      <c r="F258" s="4"/>
    </row>
    <row r="259" spans="1:10" x14ac:dyDescent="0.25">
      <c r="A259" t="str">
        <f>Prices!A30</f>
        <v>Swine Feed processing ($/ton) charge</v>
      </c>
      <c r="B259" s="4">
        <f>Prices!B30</f>
        <v>17</v>
      </c>
      <c r="C259" s="4">
        <f>Prices!D30</f>
        <v>17</v>
      </c>
      <c r="D259" s="4"/>
      <c r="E259" s="4">
        <f>Prices!G30</f>
        <v>17</v>
      </c>
    </row>
    <row r="260" spans="1:10" x14ac:dyDescent="0.25">
      <c r="A260" t="s">
        <v>260</v>
      </c>
      <c r="B260" s="4">
        <f>SUMPRODUCT(Feed!$K$23:$K$174,Prices!$B$41:$B$192)/Feed!K189</f>
        <v>0.13638571631609028</v>
      </c>
      <c r="C260" s="4">
        <f>SUMPRODUCT(Feed!$K$23:$K$174,Prices!$D$41:$D$192)/Feed!K189</f>
        <v>0.13774957347925115</v>
      </c>
      <c r="D260" s="4"/>
      <c r="E260" s="4">
        <f>SUMPRODUCT(Feed!$K$23:$K$174,Prices!$G$41:$G$192)/Feed!K189</f>
        <v>0.13911343064241211</v>
      </c>
    </row>
    <row r="261" spans="1:10" x14ac:dyDescent="0.25">
      <c r="A261" t="s">
        <v>261</v>
      </c>
      <c r="B261" s="4">
        <f>SUMPRODUCT(Feed!$L$23:$L$174,Prices!$B$41:$B$192)/Feed!L189</f>
        <v>8.9318992969645669E-2</v>
      </c>
      <c r="C261" s="4">
        <f>SUMPRODUCT(Feed!$L$23:$L$174,Prices!$D$41:$D$192)/Feed!L189</f>
        <v>9.021218289934213E-2</v>
      </c>
      <c r="D261" s="4"/>
      <c r="E261" s="4">
        <f>SUMPRODUCT(Feed!$L$23:$L$174,Prices!$G$41:$G$192)/Feed!L189</f>
        <v>9.1105372829038564E-2</v>
      </c>
    </row>
    <row r="262" spans="1:10" x14ac:dyDescent="0.25">
      <c r="A262" t="str">
        <f>Prices!A31</f>
        <v>Corn ($/bu)</v>
      </c>
      <c r="B262" s="4">
        <f>Prices!B31</f>
        <v>3.77</v>
      </c>
      <c r="C262" s="4">
        <f>Prices!D31</f>
        <v>4.0660000000000007</v>
      </c>
      <c r="D262" s="4"/>
      <c r="E262" s="4">
        <f>Prices!G31</f>
        <v>3.55</v>
      </c>
      <c r="F262" s="4"/>
    </row>
    <row r="263" spans="1:10" x14ac:dyDescent="0.25">
      <c r="A263" t="str">
        <f>Prices!A32</f>
        <v>Soybean Meal ($/ton)</v>
      </c>
      <c r="B263" s="4">
        <f>Prices!B32</f>
        <v>281.60000000000002</v>
      </c>
      <c r="C263" s="4">
        <f>Prices!D32</f>
        <v>291.7</v>
      </c>
      <c r="D263" s="4"/>
      <c r="E263" s="4">
        <f>Prices!G32</f>
        <v>326</v>
      </c>
      <c r="F263" s="4"/>
    </row>
    <row r="264" spans="1:10" x14ac:dyDescent="0.25">
      <c r="A264" t="str">
        <f>Prices!A33</f>
        <v>DDGS ($/ton)</v>
      </c>
      <c r="B264" s="4">
        <f>Prices!B33</f>
        <v>147.5</v>
      </c>
      <c r="C264" s="4">
        <f>Prices!D33</f>
        <v>159.08090185676394</v>
      </c>
      <c r="D264" s="4"/>
      <c r="E264" s="4">
        <f>Prices!G33</f>
        <v>138.89257294429709</v>
      </c>
      <c r="F264" s="4"/>
    </row>
    <row r="265" spans="1:10" x14ac:dyDescent="0.25">
      <c r="A265" t="s">
        <v>243</v>
      </c>
      <c r="B265" s="4">
        <f>Prices!B36</f>
        <v>0.472174561805218</v>
      </c>
      <c r="C265" s="4">
        <f>Prices!D36</f>
        <v>0.47689630742327016</v>
      </c>
      <c r="D265" s="4"/>
      <c r="E265" s="4">
        <f>Prices!G36</f>
        <v>0.48161805304132238</v>
      </c>
      <c r="F265" s="4"/>
    </row>
    <row r="266" spans="1:10" ht="92.25" customHeight="1" x14ac:dyDescent="0.25">
      <c r="B266" s="57"/>
      <c r="C266" s="58"/>
      <c r="D266" s="35"/>
      <c r="E266" s="58"/>
      <c r="F266" s="35"/>
    </row>
    <row r="267" spans="1:10" ht="63" customHeight="1" x14ac:dyDescent="0.25">
      <c r="B267" s="57"/>
      <c r="C267" s="58"/>
      <c r="D267" s="35"/>
      <c r="E267" s="58"/>
      <c r="F267" s="35"/>
    </row>
    <row r="268" spans="1:10" ht="15.75" customHeight="1" x14ac:dyDescent="0.25"/>
    <row r="269" spans="1:10" x14ac:dyDescent="0.25">
      <c r="A269" s="215" t="s">
        <v>30</v>
      </c>
      <c r="B269" s="216"/>
      <c r="C269" s="216"/>
      <c r="D269" s="216"/>
      <c r="E269" s="216"/>
      <c r="F269" s="216"/>
      <c r="G269" s="216"/>
      <c r="H269" s="216"/>
      <c r="I269" s="216"/>
      <c r="J269" s="90"/>
    </row>
    <row r="270" spans="1:10" ht="15.75" x14ac:dyDescent="0.25">
      <c r="A270" s="39" t="str">
        <f>A83</f>
        <v>Publication: AM-FMG-WeanFin</v>
      </c>
      <c r="B270" s="39"/>
      <c r="C270" s="39"/>
      <c r="D270" s="39"/>
      <c r="E270" s="39"/>
      <c r="F270" s="39"/>
      <c r="G270" s="39"/>
      <c r="H270" s="39"/>
      <c r="I270" s="39"/>
      <c r="J270" s="39" t="str">
        <f>J83</f>
        <v>Dec. 01, 2015</v>
      </c>
    </row>
  </sheetData>
  <sheetProtection sheet="1" objects="1" scenarios="1"/>
  <mergeCells count="17">
    <mergeCell ref="D4:E4"/>
    <mergeCell ref="D6:G6"/>
    <mergeCell ref="A269:I269"/>
    <mergeCell ref="G1:J1"/>
    <mergeCell ref="A88:C88"/>
    <mergeCell ref="C256:D256"/>
    <mergeCell ref="E256:F256"/>
    <mergeCell ref="A1:B1"/>
    <mergeCell ref="C1:F1"/>
    <mergeCell ref="K16:K17"/>
    <mergeCell ref="A82:I82"/>
    <mergeCell ref="A85:B85"/>
    <mergeCell ref="C85:F85"/>
    <mergeCell ref="G85:I85"/>
    <mergeCell ref="A38:I38"/>
    <mergeCell ref="A41:F41"/>
    <mergeCell ref="G41:I41"/>
  </mergeCells>
  <dataValidations count="1">
    <dataValidation type="list" showInputMessage="1" showErrorMessage="1" prompt="Select a price horizon to budget from" sqref="C1">
      <formula1>price_selections</formula1>
    </dataValidation>
  </dataValidations>
  <printOptions horizontalCentered="1"/>
  <pageMargins left="0.25" right="0.25" top="0.75" bottom="0.5" header="0.3" footer="0.3"/>
  <pageSetup scale="96" orientation="portrait" horizontalDpi="4294967295" verticalDpi="4294967295" r:id="rId1"/>
  <headerFooter scaleWithDoc="0">
    <oddHeader xml:space="preserve">&amp;L&amp;"-,Bold"&amp;20FARM MANAGEMENT GUIDE &amp;"-,Regular"        
</oddHeader>
  </headerFooter>
  <rowBreaks count="2" manualBreakCount="2">
    <brk id="40" max="10" man="1"/>
    <brk id="8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Button 2">
              <controlPr defaultSize="0" print="0" autoFill="0" autoPict="0" macro="[0]!PrintCowCalfPage">
                <anchor moveWithCells="1" sizeWithCells="1">
                  <from>
                    <xdr:col>11</xdr:col>
                    <xdr:colOff>9525</xdr:colOff>
                    <xdr:row>7</xdr:row>
                    <xdr:rowOff>19050</xdr:rowOff>
                  </from>
                  <to>
                    <xdr:col>14</xdr:col>
                    <xdr:colOff>438150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Button 3">
              <controlPr defaultSize="0" print="0" autoFill="0" autoPict="0" macro="[0]!PrintCowCalfBudget">
                <anchor moveWithCells="1" sizeWithCells="1">
                  <from>
                    <xdr:col>11</xdr:col>
                    <xdr:colOff>9525</xdr:colOff>
                    <xdr:row>5</xdr:row>
                    <xdr:rowOff>0</xdr:rowOff>
                  </from>
                  <to>
                    <xdr:col>14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/>
  </sheetPr>
  <dimension ref="A1:U269"/>
  <sheetViews>
    <sheetView zoomScale="110" zoomScaleNormal="110" zoomScaleSheetLayoutView="80" workbookViewId="0">
      <selection activeCell="D5" sqref="D5"/>
    </sheetView>
  </sheetViews>
  <sheetFormatPr defaultRowHeight="15" x14ac:dyDescent="0.25"/>
  <cols>
    <col min="1" max="1" width="31" customWidth="1"/>
    <col min="2" max="2" width="10.7109375" customWidth="1"/>
    <col min="3" max="3" width="10.5703125" customWidth="1"/>
    <col min="4" max="4" width="4.28515625" customWidth="1"/>
    <col min="5" max="5" width="12" customWidth="1"/>
    <col min="6" max="6" width="6.7109375" bestFit="1" customWidth="1"/>
    <col min="7" max="7" width="3.5703125" customWidth="1"/>
    <col min="8" max="8" width="6.5703125" customWidth="1"/>
    <col min="9" max="9" width="4" customWidth="1"/>
    <col min="10" max="10" width="14.85546875" style="24" customWidth="1"/>
    <col min="11" max="11" width="100.28515625" hidden="1" customWidth="1"/>
  </cols>
  <sheetData>
    <row r="1" spans="1:20" ht="22.5" customHeight="1" x14ac:dyDescent="0.25">
      <c r="A1" s="228" t="s">
        <v>277</v>
      </c>
      <c r="B1" s="229"/>
      <c r="C1" s="230" t="s">
        <v>21</v>
      </c>
      <c r="D1" s="230"/>
      <c r="E1" s="230"/>
      <c r="F1" s="230"/>
      <c r="G1" s="231" t="str">
        <f>IF(C1=Prices!B4,TEXT(Prices!B5,"MMM-YYYY"),IF(C1=Prices!D4,TEXT(Prices!D5,"MMM-YYYY"),TEXT(Prices!G5,"MMM-YYYY")))</f>
        <v>(as of December 1, 2015)</v>
      </c>
      <c r="H1" s="235"/>
      <c r="I1" s="235"/>
      <c r="J1" s="235"/>
      <c r="K1" s="62"/>
      <c r="L1" s="24"/>
      <c r="M1" s="24"/>
      <c r="N1" s="24"/>
    </row>
    <row r="2" spans="1:20" ht="15" customHeight="1" x14ac:dyDescent="0.25">
      <c r="A2" s="22"/>
      <c r="B2" s="23"/>
      <c r="C2" s="24"/>
      <c r="D2" s="25"/>
      <c r="E2" s="24"/>
      <c r="F2" s="24"/>
      <c r="G2" s="25"/>
      <c r="H2" s="24"/>
      <c r="I2" s="25"/>
      <c r="K2" s="9" t="s">
        <v>47</v>
      </c>
      <c r="L2" s="63" t="s">
        <v>41</v>
      </c>
      <c r="M2" s="64"/>
      <c r="N2" s="64"/>
      <c r="O2" s="64"/>
      <c r="P2" s="64"/>
      <c r="Q2" s="64"/>
      <c r="R2" s="64"/>
      <c r="S2" s="64"/>
      <c r="T2" s="64"/>
    </row>
    <row r="3" spans="1:20" x14ac:dyDescent="0.25">
      <c r="A3" s="12" t="s">
        <v>2</v>
      </c>
      <c r="D3" s="77"/>
      <c r="G3" s="77"/>
      <c r="I3" s="77"/>
      <c r="K3" s="9"/>
      <c r="L3" s="24"/>
      <c r="M3" s="24"/>
      <c r="N3" s="24"/>
    </row>
    <row r="4" spans="1:20" x14ac:dyDescent="0.25">
      <c r="A4" t="s">
        <v>278</v>
      </c>
      <c r="B4" s="192">
        <v>3.87</v>
      </c>
      <c r="C4" s="5"/>
      <c r="D4" s="77"/>
      <c r="G4" s="77"/>
      <c r="I4" s="77"/>
      <c r="K4" s="9" t="s">
        <v>241</v>
      </c>
      <c r="L4" s="24"/>
      <c r="M4" s="24"/>
      <c r="N4" s="24"/>
    </row>
    <row r="5" spans="1:20" x14ac:dyDescent="0.25">
      <c r="A5" t="s">
        <v>340</v>
      </c>
      <c r="B5" s="192">
        <v>1.48</v>
      </c>
      <c r="D5" s="77"/>
      <c r="G5" s="77"/>
      <c r="I5" s="77"/>
      <c r="K5" s="9" t="s">
        <v>241</v>
      </c>
      <c r="L5" s="24"/>
      <c r="M5" s="24"/>
      <c r="N5" s="24"/>
    </row>
    <row r="6" spans="1:20" x14ac:dyDescent="0.25">
      <c r="A6" t="s">
        <v>286</v>
      </c>
      <c r="B6" s="192">
        <v>13.4</v>
      </c>
      <c r="D6" s="77"/>
      <c r="G6" s="77"/>
      <c r="I6" s="77"/>
      <c r="K6" s="9" t="s">
        <v>241</v>
      </c>
      <c r="L6" s="24"/>
      <c r="M6" s="24"/>
      <c r="N6" s="24"/>
    </row>
    <row r="7" spans="1:20" x14ac:dyDescent="0.25">
      <c r="A7" t="s">
        <v>285</v>
      </c>
      <c r="B7" s="192">
        <v>50.9</v>
      </c>
      <c r="D7" s="77"/>
      <c r="G7" s="77"/>
      <c r="I7" s="77"/>
      <c r="K7" s="9" t="s">
        <v>241</v>
      </c>
      <c r="L7" s="24"/>
      <c r="M7" s="24"/>
      <c r="N7" s="24"/>
    </row>
    <row r="8" spans="1:20" ht="6" customHeight="1" x14ac:dyDescent="0.25">
      <c r="B8" s="3"/>
      <c r="D8" s="77"/>
      <c r="G8" s="77"/>
      <c r="I8" s="77"/>
      <c r="K8" s="24"/>
      <c r="L8" s="24"/>
      <c r="M8" s="24"/>
      <c r="N8" s="24"/>
    </row>
    <row r="9" spans="1:20" ht="30" x14ac:dyDescent="0.25">
      <c r="A9" s="17" t="s">
        <v>0</v>
      </c>
      <c r="B9" s="17" t="s">
        <v>3</v>
      </c>
      <c r="C9" s="17" t="s">
        <v>4</v>
      </c>
      <c r="D9" s="17"/>
      <c r="E9" s="17" t="s">
        <v>19</v>
      </c>
      <c r="F9" s="17" t="s">
        <v>4</v>
      </c>
      <c r="G9" s="17"/>
      <c r="H9" s="17"/>
      <c r="I9" s="17"/>
      <c r="J9" s="84" t="s">
        <v>59</v>
      </c>
      <c r="K9" s="24"/>
      <c r="L9" s="24"/>
      <c r="M9" s="24"/>
      <c r="N9" s="24"/>
    </row>
    <row r="10" spans="1:20" x14ac:dyDescent="0.25">
      <c r="A10" t="s">
        <v>279</v>
      </c>
      <c r="B10" s="194">
        <f>IF($C$1=Prices!$A$1, Prices!B16, IF($C$1=Prices!$A$2, Prices!D16, IF($C$1=Prices!$A$3, Prices!G16, "")))</f>
        <v>46.7</v>
      </c>
      <c r="C10" s="6" t="s">
        <v>283</v>
      </c>
      <c r="D10" s="77" t="s">
        <v>6</v>
      </c>
      <c r="E10" s="192">
        <f>B7</f>
        <v>50.9</v>
      </c>
      <c r="F10" s="6" t="s">
        <v>5</v>
      </c>
      <c r="G10" s="77" t="s">
        <v>6</v>
      </c>
      <c r="H10" s="5">
        <f>1-B4/100</f>
        <v>0.96130000000000004</v>
      </c>
      <c r="I10" s="14" t="s">
        <v>7</v>
      </c>
      <c r="J10" s="11">
        <f>B10*H10</f>
        <v>44.892710000000008</v>
      </c>
      <c r="K10" s="107" t="s">
        <v>280</v>
      </c>
      <c r="L10" s="24"/>
      <c r="M10" s="24"/>
      <c r="N10" s="24"/>
    </row>
    <row r="11" spans="1:20" x14ac:dyDescent="0.25">
      <c r="A11" t="s">
        <v>271</v>
      </c>
      <c r="B11" s="197">
        <f>IF($C$1=Prices!$A$1, Prices!B15, IF($C$1=Prices!$A$2, Prices!D15, IF($C$1=Prices!$A$3, Prices!G15, "")))</f>
        <v>37.15</v>
      </c>
      <c r="C11" s="6" t="s">
        <v>283</v>
      </c>
      <c r="D11" s="25" t="s">
        <v>6</v>
      </c>
      <c r="E11" s="202">
        <v>1</v>
      </c>
      <c r="F11" s="123" t="s">
        <v>18</v>
      </c>
      <c r="G11" s="77"/>
      <c r="H11" s="5"/>
      <c r="I11" s="14" t="s">
        <v>7</v>
      </c>
      <c r="J11" s="127">
        <f>-1*(B11)*E11</f>
        <v>-37.15</v>
      </c>
      <c r="K11" s="107"/>
      <c r="L11" s="24"/>
      <c r="M11" s="24"/>
      <c r="N11" s="24"/>
    </row>
    <row r="12" spans="1:20" x14ac:dyDescent="0.25">
      <c r="A12" s="24" t="s">
        <v>239</v>
      </c>
      <c r="B12" s="37"/>
      <c r="C12" s="123"/>
      <c r="D12" s="25"/>
      <c r="E12" s="124"/>
      <c r="F12" s="123"/>
      <c r="G12" s="25"/>
      <c r="H12" s="125"/>
      <c r="I12" s="126"/>
      <c r="J12" s="197">
        <v>0.5</v>
      </c>
      <c r="K12" s="9" t="s">
        <v>320</v>
      </c>
      <c r="L12" s="24"/>
      <c r="M12" s="24"/>
      <c r="N12" s="24"/>
    </row>
    <row r="13" spans="1:20" x14ac:dyDescent="0.25">
      <c r="A13" s="24" t="s">
        <v>252</v>
      </c>
      <c r="B13" s="37"/>
      <c r="C13" s="123"/>
      <c r="D13" s="25"/>
      <c r="E13" s="124"/>
      <c r="F13" s="123"/>
      <c r="G13" s="25"/>
      <c r="H13" s="125"/>
      <c r="I13" s="126"/>
      <c r="J13" s="197">
        <v>0</v>
      </c>
      <c r="K13" s="106"/>
      <c r="L13" s="24"/>
      <c r="M13" s="24"/>
      <c r="N13" s="24"/>
    </row>
    <row r="14" spans="1:20" x14ac:dyDescent="0.25">
      <c r="A14" s="128" t="s">
        <v>8</v>
      </c>
      <c r="B14" s="55"/>
      <c r="C14" s="55"/>
      <c r="D14" s="129"/>
      <c r="E14" s="55"/>
      <c r="F14" s="55"/>
      <c r="G14" s="129"/>
      <c r="H14" s="55"/>
      <c r="I14" s="129"/>
      <c r="J14" s="85">
        <f>SUM(J10:J13)</f>
        <v>8.2427100000000095</v>
      </c>
      <c r="K14" s="79"/>
      <c r="L14" s="24"/>
      <c r="M14" s="24"/>
      <c r="N14" s="24"/>
    </row>
    <row r="15" spans="1:20" ht="6" customHeight="1" x14ac:dyDescent="0.25">
      <c r="A15" s="130"/>
      <c r="B15" s="24"/>
      <c r="C15" s="24"/>
      <c r="D15" s="25"/>
      <c r="E15" s="24"/>
      <c r="F15" s="24"/>
      <c r="G15" s="25"/>
      <c r="H15" s="24"/>
      <c r="I15" s="25"/>
      <c r="K15" s="24"/>
      <c r="L15" s="24"/>
      <c r="M15" s="24"/>
      <c r="N15" s="24"/>
    </row>
    <row r="16" spans="1:20" x14ac:dyDescent="0.25">
      <c r="A16" s="84" t="s">
        <v>9</v>
      </c>
      <c r="B16" s="55"/>
      <c r="C16" s="55"/>
      <c r="D16" s="129"/>
      <c r="E16" s="55"/>
      <c r="F16" s="55"/>
      <c r="G16" s="129"/>
      <c r="H16" s="55"/>
      <c r="I16" s="129"/>
      <c r="J16" s="55"/>
      <c r="K16" s="24"/>
      <c r="L16" s="24"/>
      <c r="M16" s="24"/>
      <c r="N16" s="24"/>
    </row>
    <row r="17" spans="1:21" ht="14.45" customHeight="1" x14ac:dyDescent="0.25">
      <c r="A17" s="24" t="s">
        <v>255</v>
      </c>
      <c r="B17" s="197">
        <f>IF($C$1=Prices!$A$1, SUMPRODUCT(Feed!$K$23:$K$174,Prices!$B$41:$B$192), IF($C$1=Prices!$A$2, SUMPRODUCT(Feed!$K$23:$K$174,Prices!$D$41:$D$192), IF($C$1=Prices!$A$3,SUMPRODUCT(Feed!$K$23:$K$174,Prices!$G$41:$G$192), "")))/Feed!K189</f>
        <v>0.13638571631609028</v>
      </c>
      <c r="C17" s="123" t="s">
        <v>50</v>
      </c>
      <c r="D17" s="25" t="s">
        <v>6</v>
      </c>
      <c r="E17" s="204">
        <f>IF(B5=1.48,(((B7-50.9)*0.011+B5)*(B7-B6)),(B5*(B7-B6)))</f>
        <v>55.5</v>
      </c>
      <c r="F17" s="123" t="s">
        <v>5</v>
      </c>
      <c r="G17" s="25"/>
      <c r="H17" s="125"/>
      <c r="I17" s="126" t="s">
        <v>7</v>
      </c>
      <c r="J17" s="66">
        <f>(B17*E17)</f>
        <v>7.5694072555430107</v>
      </c>
      <c r="K17" s="117" t="s">
        <v>274</v>
      </c>
      <c r="L17" s="24"/>
      <c r="M17" s="24"/>
      <c r="N17" s="24"/>
    </row>
    <row r="18" spans="1:21" x14ac:dyDescent="0.25">
      <c r="A18" s="24" t="s">
        <v>54</v>
      </c>
      <c r="B18" s="197">
        <f>IF($C$1=Prices!$A$1, Prices!B30, IF($C$1=Prices!$A$2, Prices!D30, IF($C$1=Prices!$A$3,Prices!G30, "")))</f>
        <v>17</v>
      </c>
      <c r="C18" s="123" t="s">
        <v>22</v>
      </c>
      <c r="D18" s="25" t="s">
        <v>6</v>
      </c>
      <c r="E18" s="200">
        <f>SUM(E17:E17)/2000</f>
        <v>2.775E-2</v>
      </c>
      <c r="F18" s="123" t="s">
        <v>53</v>
      </c>
      <c r="G18" s="25"/>
      <c r="H18" s="125"/>
      <c r="I18" s="126" t="s">
        <v>7</v>
      </c>
      <c r="J18" s="66">
        <f>B18*E18</f>
        <v>0.47175</v>
      </c>
      <c r="K18" s="78"/>
      <c r="L18" s="24"/>
      <c r="M18" s="24"/>
      <c r="N18" s="24"/>
      <c r="U18" s="4"/>
    </row>
    <row r="19" spans="1:21" x14ac:dyDescent="0.25">
      <c r="A19" s="24" t="s">
        <v>23</v>
      </c>
      <c r="B19" s="197">
        <v>15</v>
      </c>
      <c r="C19" s="123" t="s">
        <v>33</v>
      </c>
      <c r="D19" s="25" t="s">
        <v>31</v>
      </c>
      <c r="E19" s="204">
        <v>0.2</v>
      </c>
      <c r="F19" s="123" t="s">
        <v>34</v>
      </c>
      <c r="G19" s="25"/>
      <c r="H19" s="125"/>
      <c r="I19" s="126" t="s">
        <v>7</v>
      </c>
      <c r="J19" s="66">
        <f>B19*E19</f>
        <v>3</v>
      </c>
      <c r="K19" s="9" t="s">
        <v>281</v>
      </c>
      <c r="L19" s="24"/>
      <c r="M19" s="24"/>
      <c r="N19" s="24"/>
    </row>
    <row r="20" spans="1:21" x14ac:dyDescent="0.25">
      <c r="A20" s="24" t="s">
        <v>24</v>
      </c>
      <c r="B20" s="37"/>
      <c r="C20" s="123"/>
      <c r="D20" s="25"/>
      <c r="E20" s="122"/>
      <c r="F20" s="123"/>
      <c r="G20" s="25"/>
      <c r="H20" s="125"/>
      <c r="I20" s="126"/>
      <c r="J20" s="197">
        <f>2.69*(($B$7-$B$6)/100)</f>
        <v>1.00875</v>
      </c>
      <c r="K20" s="9" t="s">
        <v>321</v>
      </c>
      <c r="L20" s="24"/>
      <c r="M20" s="24"/>
      <c r="N20" s="24"/>
    </row>
    <row r="21" spans="1:21" x14ac:dyDescent="0.25">
      <c r="A21" s="24" t="s">
        <v>57</v>
      </c>
      <c r="B21" s="37"/>
      <c r="C21" s="123"/>
      <c r="D21" s="25"/>
      <c r="E21" s="140"/>
      <c r="F21" s="123"/>
      <c r="G21" s="25"/>
      <c r="H21" s="125"/>
      <c r="I21" s="126"/>
      <c r="J21" s="197">
        <f>(0.07+0.16+0.12)*(($B$7-$B$6)/100)</f>
        <v>0.13124999999999998</v>
      </c>
      <c r="K21" s="9" t="s">
        <v>322</v>
      </c>
      <c r="L21" s="24"/>
      <c r="M21" s="24"/>
      <c r="N21" s="24"/>
    </row>
    <row r="22" spans="1:21" x14ac:dyDescent="0.25">
      <c r="A22" s="24" t="s">
        <v>246</v>
      </c>
      <c r="B22" s="37"/>
      <c r="C22" s="123"/>
      <c r="D22" s="25"/>
      <c r="E22" s="122"/>
      <c r="F22" s="123"/>
      <c r="G22" s="25"/>
      <c r="H22" s="125"/>
      <c r="I22" s="126"/>
      <c r="J22" s="197">
        <f>3.36*(($B$7-$B$6)/100)</f>
        <v>1.26</v>
      </c>
      <c r="K22" s="9" t="s">
        <v>323</v>
      </c>
      <c r="L22" s="24"/>
      <c r="M22" s="24"/>
      <c r="N22" s="24"/>
    </row>
    <row r="23" spans="1:21" x14ac:dyDescent="0.25">
      <c r="A23" s="24" t="s">
        <v>35</v>
      </c>
      <c r="B23" s="37"/>
      <c r="C23" s="123"/>
      <c r="D23" s="25"/>
      <c r="E23" s="122"/>
      <c r="F23" s="123"/>
      <c r="G23" s="25"/>
      <c r="H23" s="125"/>
      <c r="I23" s="126"/>
      <c r="J23" s="197">
        <f>1.24*(($B$7-$B$6)/100)</f>
        <v>0.46499999999999997</v>
      </c>
      <c r="K23" s="9" t="s">
        <v>324</v>
      </c>
      <c r="L23" s="24"/>
      <c r="M23" s="24"/>
      <c r="N23" s="24"/>
    </row>
    <row r="24" spans="1:21" x14ac:dyDescent="0.25">
      <c r="A24" s="55" t="s">
        <v>25</v>
      </c>
      <c r="B24" s="55"/>
      <c r="C24" s="133"/>
      <c r="D24" s="129"/>
      <c r="E24" s="134"/>
      <c r="F24" s="133"/>
      <c r="G24" s="129"/>
      <c r="H24" s="135"/>
      <c r="I24" s="136"/>
      <c r="J24" s="205">
        <v>0</v>
      </c>
      <c r="K24" s="9"/>
      <c r="L24" s="24"/>
      <c r="M24" s="24"/>
      <c r="N24" s="24"/>
    </row>
    <row r="25" spans="1:21" x14ac:dyDescent="0.25">
      <c r="A25" s="130" t="s">
        <v>13</v>
      </c>
      <c r="B25" s="24"/>
      <c r="C25" s="24"/>
      <c r="D25" s="25"/>
      <c r="E25" s="24"/>
      <c r="F25" s="24"/>
      <c r="G25" s="25"/>
      <c r="H25" s="24"/>
      <c r="I25" s="25"/>
      <c r="J25" s="87">
        <f>SUM(J17:J24)</f>
        <v>13.906157255543011</v>
      </c>
      <c r="K25" s="66"/>
      <c r="L25" s="24"/>
      <c r="M25" s="24"/>
      <c r="N25" s="24"/>
    </row>
    <row r="26" spans="1:21" ht="6" customHeight="1" x14ac:dyDescent="0.25">
      <c r="A26" s="24"/>
      <c r="B26" s="24"/>
      <c r="C26" s="24"/>
      <c r="D26" s="25"/>
      <c r="E26" s="24"/>
      <c r="F26" s="24"/>
      <c r="G26" s="25"/>
      <c r="H26" s="24"/>
      <c r="I26" s="25"/>
      <c r="K26" s="24"/>
      <c r="L26" s="24"/>
      <c r="M26" s="24"/>
      <c r="N26" s="24"/>
    </row>
    <row r="27" spans="1:21" x14ac:dyDescent="0.25">
      <c r="A27" s="84" t="s">
        <v>10</v>
      </c>
      <c r="B27" s="55"/>
      <c r="C27" s="55"/>
      <c r="D27" s="129"/>
      <c r="E27" s="55"/>
      <c r="F27" s="55"/>
      <c r="G27" s="129"/>
      <c r="H27" s="55"/>
      <c r="I27" s="129"/>
      <c r="J27" s="55"/>
      <c r="K27" s="24"/>
      <c r="L27" s="24"/>
      <c r="M27" s="24"/>
      <c r="N27" s="24"/>
    </row>
    <row r="28" spans="1:21" x14ac:dyDescent="0.25">
      <c r="A28" s="24" t="s">
        <v>267</v>
      </c>
      <c r="B28" s="24"/>
      <c r="C28" s="24"/>
      <c r="D28" s="25"/>
      <c r="E28" s="24"/>
      <c r="F28" s="24"/>
      <c r="G28" s="25"/>
      <c r="H28" s="24"/>
      <c r="I28" s="25"/>
      <c r="J28" s="197">
        <f>(9.74+2.35)*(($B$7-$B$6)/100)</f>
        <v>4.5337499999999995</v>
      </c>
      <c r="K28" s="9" t="s">
        <v>325</v>
      </c>
      <c r="L28" s="24"/>
      <c r="M28" s="24"/>
      <c r="N28" s="24"/>
    </row>
    <row r="29" spans="1:21" x14ac:dyDescent="0.25">
      <c r="A29" s="24" t="s">
        <v>55</v>
      </c>
      <c r="B29" s="24"/>
      <c r="C29" s="24"/>
      <c r="D29" s="25"/>
      <c r="E29" s="24"/>
      <c r="F29" s="24"/>
      <c r="G29" s="25"/>
      <c r="H29" s="24"/>
      <c r="I29" s="25"/>
      <c r="J29" s="197">
        <f>1.08*(($B$7-$B$6)/100)</f>
        <v>0.40500000000000003</v>
      </c>
      <c r="K29" s="9" t="s">
        <v>326</v>
      </c>
      <c r="L29" s="24"/>
      <c r="M29" s="24"/>
      <c r="N29" s="24"/>
    </row>
    <row r="30" spans="1:21" x14ac:dyDescent="0.25">
      <c r="A30" s="24" t="s">
        <v>56</v>
      </c>
      <c r="B30" s="24"/>
      <c r="C30" s="24"/>
      <c r="D30" s="25"/>
      <c r="E30" s="24"/>
      <c r="F30" s="24"/>
      <c r="G30" s="25"/>
      <c r="H30" s="24"/>
      <c r="I30" s="25"/>
      <c r="J30" s="197">
        <v>0.5</v>
      </c>
      <c r="K30" s="9" t="s">
        <v>249</v>
      </c>
      <c r="L30" s="24"/>
      <c r="M30" s="24"/>
      <c r="N30" s="24"/>
    </row>
    <row r="31" spans="1:21" x14ac:dyDescent="0.25">
      <c r="A31" s="55" t="s">
        <v>36</v>
      </c>
      <c r="B31" s="55"/>
      <c r="C31" s="55"/>
      <c r="D31" s="129"/>
      <c r="E31" s="55"/>
      <c r="F31" s="55"/>
      <c r="G31" s="129"/>
      <c r="H31" s="55"/>
      <c r="I31" s="129"/>
      <c r="J31" s="205">
        <v>0</v>
      </c>
      <c r="K31" s="24"/>
      <c r="L31" s="24"/>
      <c r="M31" s="24"/>
      <c r="N31" s="24"/>
    </row>
    <row r="32" spans="1:21" x14ac:dyDescent="0.25">
      <c r="A32" s="130" t="s">
        <v>11</v>
      </c>
      <c r="B32" s="24"/>
      <c r="C32" s="24"/>
      <c r="D32" s="25"/>
      <c r="E32" s="24"/>
      <c r="F32" s="24"/>
      <c r="G32" s="25"/>
      <c r="H32" s="24"/>
      <c r="I32" s="25"/>
      <c r="J32" s="87">
        <f>SUM(J28:J31)</f>
        <v>5.4387499999999998</v>
      </c>
      <c r="K32" s="24"/>
      <c r="L32" s="24"/>
      <c r="M32" s="24"/>
      <c r="N32" s="24"/>
    </row>
    <row r="33" spans="1:17" ht="6" customHeight="1" x14ac:dyDescent="0.25">
      <c r="A33" s="24"/>
      <c r="B33" s="24"/>
      <c r="C33" s="24"/>
      <c r="D33" s="25"/>
      <c r="E33" s="24"/>
      <c r="F33" s="24"/>
      <c r="G33" s="25"/>
      <c r="H33" s="24"/>
      <c r="I33" s="25"/>
      <c r="K33" s="66"/>
      <c r="L33" s="24"/>
      <c r="M33" s="24"/>
      <c r="N33" s="24"/>
    </row>
    <row r="34" spans="1:17" x14ac:dyDescent="0.25">
      <c r="A34" s="84" t="s">
        <v>12</v>
      </c>
      <c r="B34" s="55"/>
      <c r="C34" s="55"/>
      <c r="D34" s="129"/>
      <c r="E34" s="55"/>
      <c r="F34" s="55"/>
      <c r="G34" s="129"/>
      <c r="H34" s="55"/>
      <c r="I34" s="129"/>
      <c r="J34" s="85">
        <f>J25+J32</f>
        <v>19.34490725554301</v>
      </c>
      <c r="K34" s="66"/>
      <c r="L34" s="24"/>
      <c r="M34" s="24"/>
      <c r="N34" s="24"/>
    </row>
    <row r="35" spans="1:17" x14ac:dyDescent="0.25">
      <c r="A35" s="24" t="s">
        <v>26</v>
      </c>
      <c r="B35" s="24"/>
      <c r="C35" s="24"/>
      <c r="D35" s="25"/>
      <c r="E35" s="24"/>
      <c r="F35" s="24"/>
      <c r="G35" s="25"/>
      <c r="H35" s="24"/>
      <c r="I35" s="25"/>
      <c r="J35" s="66">
        <f>J14-J25</f>
        <v>-5.6634472555430015</v>
      </c>
      <c r="K35" s="24"/>
      <c r="Q35" s="34"/>
    </row>
    <row r="36" spans="1:17" ht="15.75" thickBot="1" x14ac:dyDescent="0.3">
      <c r="A36" s="137" t="s">
        <v>14</v>
      </c>
      <c r="B36" s="24"/>
      <c r="C36" s="24"/>
      <c r="D36" s="25"/>
      <c r="E36" s="24"/>
      <c r="F36" s="24"/>
      <c r="G36" s="25"/>
      <c r="H36" s="24"/>
      <c r="I36" s="25"/>
      <c r="J36" s="88">
        <f>J14-J34</f>
        <v>-11.102197255543</v>
      </c>
      <c r="K36" s="4"/>
      <c r="Q36" s="34"/>
    </row>
    <row r="37" spans="1:17" ht="154.5" customHeight="1" thickTop="1" x14ac:dyDescent="0.25">
      <c r="A37" s="33"/>
      <c r="B37" s="34"/>
      <c r="C37" s="34"/>
      <c r="D37" s="35"/>
      <c r="E37" s="34"/>
      <c r="F37" s="34"/>
      <c r="G37" s="35"/>
      <c r="H37" s="34"/>
      <c r="I37" s="35"/>
      <c r="J37" s="89"/>
    </row>
    <row r="38" spans="1:17" ht="14.45" customHeight="1" x14ac:dyDescent="0.25">
      <c r="A38" s="215" t="s">
        <v>30</v>
      </c>
      <c r="B38" s="216"/>
      <c r="C38" s="216"/>
      <c r="D38" s="216"/>
      <c r="E38" s="216"/>
      <c r="F38" s="216"/>
      <c r="G38" s="216"/>
      <c r="H38" s="216"/>
      <c r="I38" s="216"/>
      <c r="J38" s="90"/>
    </row>
    <row r="39" spans="1:17" ht="16.5" customHeight="1" x14ac:dyDescent="0.25">
      <c r="A39" s="39" t="s">
        <v>282</v>
      </c>
      <c r="B39" s="39"/>
      <c r="C39" s="39"/>
      <c r="D39" s="39"/>
      <c r="E39" s="39"/>
      <c r="F39" s="39"/>
      <c r="G39" s="39"/>
      <c r="H39" s="39"/>
      <c r="I39" s="39"/>
      <c r="J39" s="39" t="str">
        <f>TEXT(Notes!D2,"MMM. DD, YYYY")</f>
        <v>Dec. 01, 2015</v>
      </c>
    </row>
    <row r="40" spans="1:17" ht="22.5" customHeight="1" x14ac:dyDescent="0.25">
      <c r="B40" s="46"/>
    </row>
    <row r="41" spans="1:17" ht="27" customHeight="1" thickBot="1" x14ac:dyDescent="0.35">
      <c r="A41" s="217" t="str">
        <f>A1</f>
        <v xml:space="preserve"> KSU Nursery Swine Budget</v>
      </c>
      <c r="B41" s="227"/>
      <c r="C41" s="227"/>
      <c r="D41" s="227"/>
      <c r="E41" s="227"/>
      <c r="F41" s="227"/>
      <c r="G41" s="220"/>
      <c r="H41" s="220"/>
      <c r="I41" s="220"/>
      <c r="J41" s="116"/>
    </row>
    <row r="65" spans="12:12" x14ac:dyDescent="0.25">
      <c r="L65" s="32"/>
    </row>
    <row r="66" spans="12:12" x14ac:dyDescent="0.25">
      <c r="L66" s="32"/>
    </row>
    <row r="67" spans="12:12" x14ac:dyDescent="0.25">
      <c r="L67" s="32"/>
    </row>
    <row r="68" spans="12:12" x14ac:dyDescent="0.25">
      <c r="L68" s="32"/>
    </row>
    <row r="69" spans="12:12" x14ac:dyDescent="0.25">
      <c r="L69" s="112"/>
    </row>
    <row r="80" spans="12:12" ht="12.75" customHeight="1" x14ac:dyDescent="0.25"/>
    <row r="81" spans="1:10" ht="91.5" customHeight="1" x14ac:dyDescent="0.25"/>
    <row r="82" spans="1:10" x14ac:dyDescent="0.25">
      <c r="A82" s="215" t="s">
        <v>30</v>
      </c>
      <c r="B82" s="216"/>
      <c r="C82" s="216"/>
      <c r="D82" s="216"/>
      <c r="E82" s="216"/>
      <c r="F82" s="216"/>
      <c r="G82" s="216"/>
      <c r="H82" s="216"/>
      <c r="I82" s="216"/>
      <c r="J82" s="90"/>
    </row>
    <row r="83" spans="1:10" ht="16.5" customHeight="1" x14ac:dyDescent="0.25">
      <c r="A83" s="39" t="str">
        <f>A39</f>
        <v>Publication: AM-FMG-Nursery</v>
      </c>
      <c r="B83" s="39"/>
      <c r="C83" s="39"/>
      <c r="D83" s="39"/>
      <c r="E83" s="39"/>
      <c r="F83" s="39"/>
      <c r="G83" s="39"/>
      <c r="H83" s="39"/>
      <c r="I83" s="39"/>
      <c r="J83" s="39" t="str">
        <f>J39</f>
        <v>Dec. 01, 2015</v>
      </c>
    </row>
    <row r="84" spans="1:10" ht="22.5" customHeight="1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27" customHeight="1" thickBot="1" x14ac:dyDescent="0.35">
      <c r="A85" s="217" t="str">
        <f>A41</f>
        <v xml:space="preserve"> KSU Nursery Swine Budget</v>
      </c>
      <c r="B85" s="218"/>
      <c r="C85" s="219"/>
      <c r="D85" s="219"/>
      <c r="E85" s="219"/>
      <c r="F85" s="219"/>
      <c r="G85" s="220"/>
      <c r="H85" s="220"/>
      <c r="I85" s="220"/>
      <c r="J85" s="116"/>
    </row>
    <row r="86" spans="1:10" ht="15.75" x14ac:dyDescent="0.25">
      <c r="A86" s="60" t="s">
        <v>37</v>
      </c>
    </row>
    <row r="87" spans="1:10" ht="7.15" customHeight="1" x14ac:dyDescent="0.25"/>
    <row r="88" spans="1:10" ht="15.75" thickBot="1" x14ac:dyDescent="0.3">
      <c r="A88" s="223" t="s">
        <v>253</v>
      </c>
      <c r="B88" s="224"/>
      <c r="C88" s="224"/>
      <c r="D88" s="53"/>
      <c r="E88" s="53"/>
    </row>
    <row r="89" spans="1:10" x14ac:dyDescent="0.25">
      <c r="A89" s="17" t="s">
        <v>212</v>
      </c>
      <c r="B89" s="17" t="s">
        <v>19</v>
      </c>
      <c r="C89" s="17" t="s">
        <v>4</v>
      </c>
      <c r="D89" s="34"/>
      <c r="E89" s="34"/>
    </row>
    <row r="90" spans="1:10" x14ac:dyDescent="0.25">
      <c r="A90" t="str">
        <f>Feed!A23</f>
        <v>Corn, Yellow Dent</v>
      </c>
      <c r="B90" s="5">
        <f>Feed!F23</f>
        <v>28.491718888142149</v>
      </c>
      <c r="C90" s="5" t="s">
        <v>5</v>
      </c>
      <c r="D90" s="6"/>
    </row>
    <row r="91" spans="1:10" hidden="1" x14ac:dyDescent="0.25">
      <c r="A91" t="str">
        <f>Feed!A24</f>
        <v>Corn, Nutridense</v>
      </c>
      <c r="B91" s="5">
        <f>Feed!F24</f>
        <v>0</v>
      </c>
      <c r="C91" s="5" t="s">
        <v>5</v>
      </c>
      <c r="D91" s="6"/>
    </row>
    <row r="92" spans="1:10" hidden="1" x14ac:dyDescent="0.25">
      <c r="A92" t="str">
        <f>Feed!A25</f>
        <v>Corn Bran</v>
      </c>
      <c r="B92" s="5">
        <f>Feed!F25</f>
        <v>0</v>
      </c>
      <c r="C92" s="5" t="s">
        <v>5</v>
      </c>
      <c r="D92" s="6"/>
    </row>
    <row r="93" spans="1:10" hidden="1" x14ac:dyDescent="0.25">
      <c r="A93" t="str">
        <f>Feed!A26</f>
        <v>Corn DDG</v>
      </c>
      <c r="B93" s="5">
        <f>Feed!F26</f>
        <v>0</v>
      </c>
      <c r="C93" s="5" t="s">
        <v>5</v>
      </c>
      <c r="D93" s="6"/>
    </row>
    <row r="94" spans="1:10" hidden="1" x14ac:dyDescent="0.25">
      <c r="A94" t="str">
        <f>Feed!A27</f>
        <v>Corn DDGS, &gt;10% Oil</v>
      </c>
      <c r="B94" s="5">
        <f>Feed!F27</f>
        <v>0</v>
      </c>
      <c r="C94" s="5" t="s">
        <v>5</v>
      </c>
      <c r="D94" s="6"/>
    </row>
    <row r="95" spans="1:10" hidden="1" x14ac:dyDescent="0.25">
      <c r="A95" t="str">
        <f>Feed!A28</f>
        <v>Corn DDGS, &gt;6 and &lt;9% Oil</v>
      </c>
      <c r="B95" s="5">
        <f>Feed!F28</f>
        <v>0</v>
      </c>
      <c r="C95" s="5" t="s">
        <v>5</v>
      </c>
      <c r="D95" s="6"/>
    </row>
    <row r="96" spans="1:10" hidden="1" x14ac:dyDescent="0.25">
      <c r="A96" t="str">
        <f>Feed!A29</f>
        <v>Corn DDGS, &lt;4% Oil</v>
      </c>
      <c r="B96" s="5">
        <f>Feed!F29</f>
        <v>0</v>
      </c>
      <c r="C96" s="5" t="s">
        <v>5</v>
      </c>
      <c r="D96" s="6"/>
    </row>
    <row r="97" spans="1:4" hidden="1" x14ac:dyDescent="0.25">
      <c r="A97" t="str">
        <f>Feed!A30</f>
        <v>Corn HP DDG</v>
      </c>
      <c r="B97" s="5">
        <f>Feed!F30</f>
        <v>0</v>
      </c>
      <c r="C97" s="5" t="s">
        <v>5</v>
      </c>
      <c r="D97" s="6"/>
    </row>
    <row r="98" spans="1:4" hidden="1" x14ac:dyDescent="0.25">
      <c r="A98" t="str">
        <f>Feed!A31</f>
        <v>Soybean Meal, Dehull, Sol Extr</v>
      </c>
      <c r="B98" s="5">
        <f>Feed!F31</f>
        <v>0</v>
      </c>
      <c r="C98" s="5" t="s">
        <v>5</v>
      </c>
      <c r="D98" s="6"/>
    </row>
    <row r="99" spans="1:4" hidden="1" x14ac:dyDescent="0.25">
      <c r="A99" t="str">
        <f>Feed!A32</f>
        <v>Soybean Meal, Dehulled, Expelled</v>
      </c>
      <c r="B99" s="5">
        <f>Feed!F32</f>
        <v>0</v>
      </c>
      <c r="C99" s="5" t="s">
        <v>5</v>
      </c>
      <c r="D99" s="6"/>
    </row>
    <row r="100" spans="1:4" hidden="1" x14ac:dyDescent="0.25">
      <c r="A100" t="str">
        <f>Feed!A33</f>
        <v>Soybean Meal, Solvent Extracted</v>
      </c>
      <c r="B100" s="5">
        <f>Feed!F33</f>
        <v>0</v>
      </c>
      <c r="C100" s="5" t="s">
        <v>5</v>
      </c>
      <c r="D100" s="6"/>
    </row>
    <row r="101" spans="1:4" hidden="1" x14ac:dyDescent="0.25">
      <c r="A101" t="str">
        <f>Feed!A34</f>
        <v>Corn Gluten Meal</v>
      </c>
      <c r="B101" s="5">
        <f>Feed!F34</f>
        <v>0</v>
      </c>
      <c r="C101" s="5" t="s">
        <v>5</v>
      </c>
      <c r="D101" s="6"/>
    </row>
    <row r="102" spans="1:4" hidden="1" x14ac:dyDescent="0.25">
      <c r="A102" t="str">
        <f>Feed!A35</f>
        <v>Corn Grits, Hominy Feed</v>
      </c>
      <c r="B102" s="5">
        <f>Feed!F35</f>
        <v>0</v>
      </c>
      <c r="C102" s="5" t="s">
        <v>5</v>
      </c>
      <c r="D102" s="6"/>
    </row>
    <row r="103" spans="1:4" hidden="1" x14ac:dyDescent="0.25">
      <c r="A103" t="str">
        <f>Feed!A36</f>
        <v>Cotton Seeds, Fullfat</v>
      </c>
      <c r="B103" s="5">
        <f>Feed!F36</f>
        <v>0</v>
      </c>
      <c r="C103" s="5" t="s">
        <v>5</v>
      </c>
      <c r="D103" s="6"/>
    </row>
    <row r="104" spans="1:4" hidden="1" x14ac:dyDescent="0.25">
      <c r="A104" t="str">
        <f>Feed!A37</f>
        <v>Cotton Seed Meal</v>
      </c>
      <c r="B104" s="5">
        <f>Feed!F37</f>
        <v>0</v>
      </c>
      <c r="C104" s="5" t="s">
        <v>5</v>
      </c>
      <c r="D104" s="6"/>
    </row>
    <row r="105" spans="1:4" hidden="1" x14ac:dyDescent="0.25">
      <c r="A105" t="str">
        <f>Feed!A38</f>
        <v>Feather Meal</v>
      </c>
      <c r="B105" s="5">
        <f>Feed!F38</f>
        <v>0</v>
      </c>
      <c r="C105" s="5" t="s">
        <v>5</v>
      </c>
      <c r="D105" s="6"/>
    </row>
    <row r="106" spans="1:4" hidden="1" x14ac:dyDescent="0.25">
      <c r="A106" t="str">
        <f>Feed!A39</f>
        <v>Fish Meal Combined</v>
      </c>
      <c r="B106" s="5">
        <f>Feed!F39</f>
        <v>0</v>
      </c>
      <c r="C106" s="5" t="s">
        <v>5</v>
      </c>
      <c r="D106" s="6"/>
    </row>
    <row r="107" spans="1:4" hidden="1" x14ac:dyDescent="0.25">
      <c r="A107" t="str">
        <f>Feed!A40</f>
        <v>Flaxseed</v>
      </c>
      <c r="B107" s="5">
        <f>Feed!F40</f>
        <v>0</v>
      </c>
      <c r="C107" s="5" t="s">
        <v>5</v>
      </c>
      <c r="D107" s="6"/>
    </row>
    <row r="108" spans="1:4" hidden="1" x14ac:dyDescent="0.25">
      <c r="A108" t="str">
        <f>Feed!A41</f>
        <v>Flaxseed Meal</v>
      </c>
      <c r="B108" s="5">
        <f>Feed!F41</f>
        <v>0</v>
      </c>
      <c r="C108" s="5" t="s">
        <v>5</v>
      </c>
      <c r="D108" s="6"/>
    </row>
    <row r="109" spans="1:4" hidden="1" x14ac:dyDescent="0.25">
      <c r="A109" t="str">
        <f>Feed!A42</f>
        <v>Lupins</v>
      </c>
      <c r="B109" s="5">
        <f>Feed!F42</f>
        <v>0</v>
      </c>
      <c r="C109" s="5" t="s">
        <v>5</v>
      </c>
      <c r="D109" s="6"/>
    </row>
    <row r="110" spans="1:4" hidden="1" x14ac:dyDescent="0.25">
      <c r="A110" t="str">
        <f>Feed!A43</f>
        <v>Meat Meal</v>
      </c>
      <c r="B110" s="5">
        <f>Feed!F43</f>
        <v>0</v>
      </c>
      <c r="C110" s="5" t="s">
        <v>5</v>
      </c>
      <c r="D110" s="6"/>
    </row>
    <row r="111" spans="1:4" hidden="1" x14ac:dyDescent="0.25">
      <c r="A111" t="str">
        <f>Feed!A44</f>
        <v>Meat and Bone Meal, P &gt;4%</v>
      </c>
      <c r="B111" s="5">
        <f>Feed!F44</f>
        <v>0</v>
      </c>
      <c r="C111" s="5" t="s">
        <v>5</v>
      </c>
      <c r="D111" s="6"/>
    </row>
    <row r="112" spans="1:4" hidden="1" x14ac:dyDescent="0.25">
      <c r="A112" t="str">
        <f>Feed!A45</f>
        <v>Milk, Casein</v>
      </c>
      <c r="B112" s="5">
        <f>Feed!F45</f>
        <v>0</v>
      </c>
      <c r="C112" s="5" t="s">
        <v>5</v>
      </c>
      <c r="D112" s="6"/>
    </row>
    <row r="113" spans="1:4" hidden="1" x14ac:dyDescent="0.25">
      <c r="A113" t="str">
        <f>Feed!A46</f>
        <v>Milk, Lactose</v>
      </c>
      <c r="B113" s="5">
        <f>Feed!F46</f>
        <v>0</v>
      </c>
      <c r="C113" s="5" t="s">
        <v>5</v>
      </c>
      <c r="D113" s="6"/>
    </row>
    <row r="114" spans="1:4" hidden="1" x14ac:dyDescent="0.25">
      <c r="A114" t="str">
        <f>Feed!A47</f>
        <v>Milk, Skim Milk Powder</v>
      </c>
      <c r="B114" s="5">
        <f>Feed!F47</f>
        <v>0</v>
      </c>
      <c r="C114" s="5" t="s">
        <v>5</v>
      </c>
      <c r="D114" s="6"/>
    </row>
    <row r="115" spans="1:4" hidden="1" x14ac:dyDescent="0.25">
      <c r="A115" t="str">
        <f>Feed!A48</f>
        <v>Milk, Whey Powder</v>
      </c>
      <c r="B115" s="5">
        <f>Feed!F48</f>
        <v>0</v>
      </c>
      <c r="C115" s="5" t="s">
        <v>5</v>
      </c>
      <c r="D115" s="6"/>
    </row>
    <row r="116" spans="1:4" hidden="1" x14ac:dyDescent="0.25">
      <c r="A116" t="str">
        <f>Feed!A49</f>
        <v>Milk, Whey Permeate, 85% lactose</v>
      </c>
      <c r="B116" s="5">
        <f>Feed!F49</f>
        <v>0</v>
      </c>
      <c r="C116" s="5" t="s">
        <v>5</v>
      </c>
      <c r="D116" s="6"/>
    </row>
    <row r="117" spans="1:4" hidden="1" x14ac:dyDescent="0.25">
      <c r="A117" t="str">
        <f>Feed!A50</f>
        <v>Milk, Whey Protein Concentrate</v>
      </c>
      <c r="B117" s="5">
        <f>Feed!F50</f>
        <v>0</v>
      </c>
      <c r="C117" s="5" t="s">
        <v>5</v>
      </c>
      <c r="D117" s="6"/>
    </row>
    <row r="118" spans="1:4" hidden="1" x14ac:dyDescent="0.25">
      <c r="A118" t="str">
        <f>Feed!A51</f>
        <v>Millet</v>
      </c>
      <c r="B118" s="5">
        <f>Feed!F51</f>
        <v>0</v>
      </c>
      <c r="C118" s="5" t="s">
        <v>5</v>
      </c>
      <c r="D118" s="6"/>
    </row>
    <row r="119" spans="1:4" hidden="1" x14ac:dyDescent="0.25">
      <c r="A119" t="str">
        <f>Feed!A52</f>
        <v>Molasses, Sugarbeet</v>
      </c>
      <c r="B119" s="5">
        <f>Feed!F52</f>
        <v>0</v>
      </c>
      <c r="C119" s="5" t="s">
        <v>5</v>
      </c>
      <c r="D119" s="6"/>
    </row>
    <row r="120" spans="1:4" hidden="1" x14ac:dyDescent="0.25">
      <c r="A120" t="str">
        <f>Feed!A53</f>
        <v>Molasses, Sugarcane</v>
      </c>
      <c r="B120" s="5">
        <f>Feed!F53</f>
        <v>0</v>
      </c>
      <c r="C120" s="5" t="s">
        <v>5</v>
      </c>
      <c r="D120" s="6"/>
    </row>
    <row r="121" spans="1:4" hidden="1" x14ac:dyDescent="0.25">
      <c r="A121" t="str">
        <f>Feed!A54</f>
        <v>Oats</v>
      </c>
      <c r="B121" s="5">
        <f>Feed!F54</f>
        <v>0</v>
      </c>
      <c r="C121" s="5" t="s">
        <v>5</v>
      </c>
      <c r="D121" s="6"/>
    </row>
    <row r="122" spans="1:4" hidden="1" x14ac:dyDescent="0.25">
      <c r="A122" t="str">
        <f>Feed!A55</f>
        <v>Oats, Naked</v>
      </c>
      <c r="B122" s="5">
        <f>Feed!F55</f>
        <v>0</v>
      </c>
      <c r="C122" s="5" t="s">
        <v>5</v>
      </c>
      <c r="D122" s="6"/>
    </row>
    <row r="123" spans="1:4" hidden="1" x14ac:dyDescent="0.25">
      <c r="A123" t="str">
        <f>Feed!A56</f>
        <v>Oat Groats</v>
      </c>
      <c r="B123" s="5">
        <f>Feed!F56</f>
        <v>0</v>
      </c>
      <c r="C123" s="5" t="s">
        <v>5</v>
      </c>
      <c r="D123" s="6"/>
    </row>
    <row r="124" spans="1:4" hidden="1" x14ac:dyDescent="0.25">
      <c r="A124" t="str">
        <f>Feed!A57</f>
        <v>Peanut Meal, Expelled</v>
      </c>
      <c r="B124" s="5">
        <f>Feed!F57</f>
        <v>0</v>
      </c>
      <c r="C124" s="5" t="s">
        <v>5</v>
      </c>
      <c r="D124" s="6"/>
    </row>
    <row r="125" spans="1:4" hidden="1" x14ac:dyDescent="0.25">
      <c r="A125" t="str">
        <f>Feed!A58</f>
        <v>Peanut Meal, Extracted</v>
      </c>
      <c r="B125" s="5">
        <f>Feed!F58</f>
        <v>0</v>
      </c>
      <c r="C125" s="5" t="s">
        <v>5</v>
      </c>
      <c r="D125" s="6"/>
    </row>
    <row r="126" spans="1:4" hidden="1" x14ac:dyDescent="0.25">
      <c r="A126" t="str">
        <f>Feed!A59</f>
        <v>Peas, Field Peas</v>
      </c>
      <c r="B126" s="5">
        <f>Feed!F59</f>
        <v>0</v>
      </c>
      <c r="C126" s="5" t="s">
        <v>5</v>
      </c>
      <c r="D126" s="6"/>
    </row>
    <row r="127" spans="1:4" hidden="1" x14ac:dyDescent="0.25">
      <c r="A127" t="str">
        <f>Feed!A60</f>
        <v>Pea Protein Concentrate</v>
      </c>
      <c r="B127" s="5">
        <f>Feed!F60</f>
        <v>0</v>
      </c>
      <c r="C127" s="5" t="s">
        <v>5</v>
      </c>
      <c r="D127" s="6"/>
    </row>
    <row r="128" spans="1:4" hidden="1" x14ac:dyDescent="0.25">
      <c r="A128" t="str">
        <f>Feed!A61</f>
        <v>Potato Protein Concentrate</v>
      </c>
      <c r="B128" s="5">
        <f>Feed!F61</f>
        <v>0</v>
      </c>
      <c r="C128" s="5" t="s">
        <v>5</v>
      </c>
      <c r="D128" s="6"/>
    </row>
    <row r="129" spans="1:4" hidden="1" x14ac:dyDescent="0.25">
      <c r="A129" t="str">
        <f>Feed!A62</f>
        <v>Poultry Byproduct</v>
      </c>
      <c r="B129" s="5">
        <f>Feed!F62</f>
        <v>0</v>
      </c>
      <c r="C129" s="5" t="s">
        <v>5</v>
      </c>
      <c r="D129" s="6"/>
    </row>
    <row r="130" spans="1:4" hidden="1" x14ac:dyDescent="0.25">
      <c r="A130" t="str">
        <f>Feed!A63</f>
        <v>Rice</v>
      </c>
      <c r="B130" s="5">
        <f>Feed!F63</f>
        <v>0</v>
      </c>
      <c r="C130" s="5" t="s">
        <v>5</v>
      </c>
      <c r="D130" s="6"/>
    </row>
    <row r="131" spans="1:4" hidden="1" x14ac:dyDescent="0.25">
      <c r="A131" t="str">
        <f>Feed!A64</f>
        <v>Rice Bran</v>
      </c>
      <c r="B131" s="5">
        <f>Feed!F64</f>
        <v>0</v>
      </c>
      <c r="C131" s="5" t="s">
        <v>5</v>
      </c>
      <c r="D131" s="6"/>
    </row>
    <row r="132" spans="1:4" hidden="1" x14ac:dyDescent="0.25">
      <c r="A132" t="str">
        <f>Feed!A65</f>
        <v>Rice Bran, Defatted</v>
      </c>
      <c r="B132" s="5">
        <f>Feed!F65</f>
        <v>0</v>
      </c>
      <c r="C132" s="5" t="s">
        <v>5</v>
      </c>
      <c r="D132" s="6"/>
    </row>
    <row r="133" spans="1:4" hidden="1" x14ac:dyDescent="0.25">
      <c r="A133" t="str">
        <f>Feed!A66</f>
        <v>Rice, Broken</v>
      </c>
      <c r="B133" s="5">
        <f>Feed!F66</f>
        <v>0</v>
      </c>
      <c r="C133" s="5" t="s">
        <v>5</v>
      </c>
      <c r="D133" s="6"/>
    </row>
    <row r="134" spans="1:4" hidden="1" x14ac:dyDescent="0.25">
      <c r="A134" t="str">
        <f>Feed!A67</f>
        <v>Rye</v>
      </c>
      <c r="B134" s="5">
        <f>Feed!F67</f>
        <v>0</v>
      </c>
      <c r="C134" s="5" t="s">
        <v>5</v>
      </c>
      <c r="D134" s="6"/>
    </row>
    <row r="135" spans="1:4" hidden="1" x14ac:dyDescent="0.25">
      <c r="A135" t="str">
        <f>Feed!A68</f>
        <v>Sesame Meal</v>
      </c>
      <c r="B135" s="5">
        <f>Feed!F68</f>
        <v>0</v>
      </c>
      <c r="C135" s="5" t="s">
        <v>5</v>
      </c>
      <c r="D135" s="6"/>
    </row>
    <row r="136" spans="1:4" hidden="1" x14ac:dyDescent="0.25">
      <c r="A136" t="str">
        <f>Feed!A69</f>
        <v>Sorghum</v>
      </c>
      <c r="B136" s="5">
        <f>Feed!F69</f>
        <v>0</v>
      </c>
      <c r="C136" s="5" t="s">
        <v>5</v>
      </c>
      <c r="D136" s="6"/>
    </row>
    <row r="137" spans="1:4" hidden="1" x14ac:dyDescent="0.25">
      <c r="A137" t="str">
        <f>Feed!A70</f>
        <v>Soybeans, Full Fat</v>
      </c>
      <c r="B137" s="5">
        <f>Feed!F70</f>
        <v>0</v>
      </c>
      <c r="C137" s="5" t="s">
        <v>5</v>
      </c>
      <c r="D137" s="6"/>
    </row>
    <row r="138" spans="1:4" hidden="1" x14ac:dyDescent="0.25">
      <c r="A138" t="str">
        <f>Feed!A71</f>
        <v>Soybeans, High Protein, Full Fat</v>
      </c>
      <c r="B138" s="5">
        <f>Feed!F71</f>
        <v>0</v>
      </c>
      <c r="C138" s="5" t="s">
        <v>5</v>
      </c>
      <c r="D138" s="6"/>
    </row>
    <row r="139" spans="1:4" hidden="1" x14ac:dyDescent="0.25">
      <c r="A139" t="str">
        <f>Feed!A72</f>
        <v>Soybeans, Low Oligosaccharide, Full Fat</v>
      </c>
      <c r="B139" s="5">
        <f>Feed!F72</f>
        <v>0</v>
      </c>
      <c r="C139" s="5" t="s">
        <v>5</v>
      </c>
      <c r="D139" s="6"/>
    </row>
    <row r="140" spans="1:4" hidden="1" x14ac:dyDescent="0.25">
      <c r="A140" t="str">
        <f>Feed!A73</f>
        <v>Soybean Meal, High Protein, Expelled</v>
      </c>
      <c r="B140" s="5">
        <f>Feed!F73</f>
        <v>0</v>
      </c>
      <c r="C140" s="5" t="s">
        <v>5</v>
      </c>
      <c r="D140" s="6"/>
    </row>
    <row r="141" spans="1:4" hidden="1" x14ac:dyDescent="0.25">
      <c r="A141" t="str">
        <f>Feed!A74</f>
        <v>Soybean Meal, Low Oligosacch, Expell</v>
      </c>
      <c r="B141" s="5">
        <f>Feed!F74</f>
        <v>0</v>
      </c>
      <c r="C141" s="5" t="s">
        <v>5</v>
      </c>
      <c r="D141" s="6"/>
    </row>
    <row r="142" spans="1:4" hidden="1" x14ac:dyDescent="0.25">
      <c r="A142" t="str">
        <f>Feed!A75</f>
        <v>Soybean Meal, Expelled</v>
      </c>
      <c r="B142" s="5">
        <f>Feed!F75</f>
        <v>0</v>
      </c>
      <c r="C142" s="5" t="s">
        <v>5</v>
      </c>
      <c r="D142" s="6"/>
    </row>
    <row r="143" spans="1:4" hidden="1" x14ac:dyDescent="0.25">
      <c r="A143" t="str">
        <f>Feed!A76</f>
        <v>Soybean Meal, Dehulled, Expelled</v>
      </c>
      <c r="B143" s="5">
        <f>Feed!F76</f>
        <v>0</v>
      </c>
      <c r="C143" s="5" t="s">
        <v>5</v>
      </c>
      <c r="D143" s="6"/>
    </row>
    <row r="144" spans="1:4" hidden="1" x14ac:dyDescent="0.25">
      <c r="A144" t="str">
        <f>Feed!A77</f>
        <v>Soybean Meal, Solvent Extracted</v>
      </c>
      <c r="B144" s="5">
        <f>Feed!F77</f>
        <v>0</v>
      </c>
      <c r="C144" s="5" t="s">
        <v>5</v>
      </c>
      <c r="D144" s="6"/>
    </row>
    <row r="145" spans="1:4" x14ac:dyDescent="0.25">
      <c r="A145" t="str">
        <f>Feed!A78</f>
        <v>Soybean Meal, Dehull, Sol Extr</v>
      </c>
      <c r="B145" s="5">
        <f>Feed!F78</f>
        <v>14.955181111857849</v>
      </c>
      <c r="C145" s="5" t="s">
        <v>5</v>
      </c>
      <c r="D145" s="6"/>
    </row>
    <row r="146" spans="1:4" hidden="1" x14ac:dyDescent="0.25">
      <c r="A146" t="str">
        <f>Feed!A79</f>
        <v>Soybean Meal, High Prot, Dehull, Solv Extr</v>
      </c>
      <c r="B146" s="5">
        <f>Feed!F79</f>
        <v>0</v>
      </c>
      <c r="C146" s="5" t="s">
        <v>5</v>
      </c>
      <c r="D146" s="6"/>
    </row>
    <row r="147" spans="1:4" hidden="1" x14ac:dyDescent="0.25">
      <c r="A147" t="str">
        <f>Feed!A80</f>
        <v>Soybean Meal, Enzyme Treated</v>
      </c>
      <c r="B147" s="5">
        <f>Feed!F80</f>
        <v>0</v>
      </c>
      <c r="C147" s="5" t="s">
        <v>5</v>
      </c>
      <c r="D147" s="6"/>
    </row>
    <row r="148" spans="1:4" hidden="1" x14ac:dyDescent="0.25">
      <c r="A148" t="str">
        <f>Feed!A81</f>
        <v>Soybean Meal, Fermented</v>
      </c>
      <c r="B148" s="5">
        <f>Feed!F81</f>
        <v>0</v>
      </c>
      <c r="C148" s="5" t="s">
        <v>5</v>
      </c>
      <c r="D148" s="6"/>
    </row>
    <row r="149" spans="1:4" hidden="1" x14ac:dyDescent="0.25">
      <c r="A149" t="str">
        <f>Feed!A82</f>
        <v>Soybean Hulls</v>
      </c>
      <c r="B149" s="5">
        <f>Feed!F82</f>
        <v>0</v>
      </c>
      <c r="C149" s="5" t="s">
        <v>5</v>
      </c>
      <c r="D149" s="6"/>
    </row>
    <row r="150" spans="1:4" hidden="1" x14ac:dyDescent="0.25">
      <c r="A150" t="str">
        <f>Feed!A83</f>
        <v>Soy Protein Concentrate</v>
      </c>
      <c r="B150" s="5">
        <f>Feed!F83</f>
        <v>0</v>
      </c>
      <c r="C150" s="5" t="s">
        <v>5</v>
      </c>
      <c r="D150" s="6"/>
    </row>
    <row r="151" spans="1:4" hidden="1" x14ac:dyDescent="0.25">
      <c r="A151" t="str">
        <f>Feed!A84</f>
        <v>Soy Protein Isolate</v>
      </c>
      <c r="B151" s="5">
        <f>Feed!F84</f>
        <v>0</v>
      </c>
      <c r="C151" s="5" t="s">
        <v>5</v>
      </c>
      <c r="D151" s="6"/>
    </row>
    <row r="152" spans="1:4" hidden="1" x14ac:dyDescent="0.25">
      <c r="A152" t="str">
        <f>Feed!A85</f>
        <v>Sugar Beet Pulp</v>
      </c>
      <c r="B152" s="5">
        <f>Feed!F85</f>
        <v>0</v>
      </c>
      <c r="C152" s="5" t="s">
        <v>5</v>
      </c>
      <c r="D152" s="6"/>
    </row>
    <row r="153" spans="1:4" hidden="1" x14ac:dyDescent="0.25">
      <c r="A153" t="str">
        <f>Feed!A86</f>
        <v>Sunflower, Full Fat</v>
      </c>
      <c r="B153" s="5">
        <f>Feed!F86</f>
        <v>0</v>
      </c>
      <c r="C153" s="5" t="s">
        <v>5</v>
      </c>
      <c r="D153" s="6"/>
    </row>
    <row r="154" spans="1:4" hidden="1" x14ac:dyDescent="0.25">
      <c r="A154" t="str">
        <f>Feed!A87</f>
        <v>Sunflower Meal, Solvent Extracted</v>
      </c>
      <c r="B154" s="5">
        <f>Feed!F87</f>
        <v>0</v>
      </c>
      <c r="C154" s="5" t="s">
        <v>5</v>
      </c>
      <c r="D154" s="6"/>
    </row>
    <row r="155" spans="1:4" hidden="1" x14ac:dyDescent="0.25">
      <c r="A155" t="str">
        <f>Feed!A88</f>
        <v>Sunflower Meal, Dehulled, Solvent Extr</v>
      </c>
      <c r="B155" s="5">
        <f>Feed!F88</f>
        <v>0</v>
      </c>
      <c r="C155" s="5" t="s">
        <v>5</v>
      </c>
      <c r="D155" s="6"/>
    </row>
    <row r="156" spans="1:4" hidden="1" x14ac:dyDescent="0.25">
      <c r="A156" t="str">
        <f>Feed!A89</f>
        <v>Triticale</v>
      </c>
      <c r="B156" s="5">
        <f>Feed!F89</f>
        <v>0</v>
      </c>
      <c r="C156" s="5" t="s">
        <v>5</v>
      </c>
      <c r="D156" s="6"/>
    </row>
    <row r="157" spans="1:4" hidden="1" x14ac:dyDescent="0.25">
      <c r="A157" t="str">
        <f>Feed!A90</f>
        <v>Wheat, Hard Red</v>
      </c>
      <c r="B157" s="5">
        <f>Feed!F90</f>
        <v>0</v>
      </c>
      <c r="C157" s="5" t="s">
        <v>5</v>
      </c>
      <c r="D157" s="6"/>
    </row>
    <row r="158" spans="1:4" hidden="1" x14ac:dyDescent="0.25">
      <c r="A158" t="str">
        <f>Feed!A91</f>
        <v>Wheat, Soft Red</v>
      </c>
      <c r="B158" s="5">
        <f>Feed!F91</f>
        <v>0</v>
      </c>
      <c r="C158" s="5" t="s">
        <v>5</v>
      </c>
      <c r="D158" s="6"/>
    </row>
    <row r="159" spans="1:4" hidden="1" x14ac:dyDescent="0.25">
      <c r="A159" t="str">
        <f>Feed!A92</f>
        <v>Wheat Bran</v>
      </c>
      <c r="B159" s="5">
        <f>Feed!F92</f>
        <v>0</v>
      </c>
      <c r="C159" s="5" t="s">
        <v>5</v>
      </c>
      <c r="D159" s="6"/>
    </row>
    <row r="160" spans="1:4" hidden="1" x14ac:dyDescent="0.25">
      <c r="A160" t="str">
        <f>Feed!A93</f>
        <v>Wheat Middlings</v>
      </c>
      <c r="B160" s="5">
        <f>Feed!F93</f>
        <v>0</v>
      </c>
      <c r="C160" s="5" t="s">
        <v>5</v>
      </c>
      <c r="D160" s="6"/>
    </row>
    <row r="161" spans="1:4" hidden="1" x14ac:dyDescent="0.25">
      <c r="A161" t="str">
        <f>Feed!A94</f>
        <v>Wheat Shorts</v>
      </c>
      <c r="B161" s="5">
        <f>Feed!F94</f>
        <v>0</v>
      </c>
      <c r="C161" s="5" t="s">
        <v>5</v>
      </c>
      <c r="D161" s="6"/>
    </row>
    <row r="162" spans="1:4" hidden="1" x14ac:dyDescent="0.25">
      <c r="A162" t="str">
        <f>Feed!A95</f>
        <v>Wheat DDGS</v>
      </c>
      <c r="B162" s="5">
        <f>Feed!F95</f>
        <v>0</v>
      </c>
      <c r="C162" s="5" t="s">
        <v>5</v>
      </c>
      <c r="D162" s="6"/>
    </row>
    <row r="163" spans="1:4" hidden="1" x14ac:dyDescent="0.25">
      <c r="A163" t="str">
        <f>Feed!A96</f>
        <v>Yeast, Brewers' Yeast</v>
      </c>
      <c r="B163" s="5">
        <f>Feed!F96</f>
        <v>0</v>
      </c>
      <c r="C163" s="5" t="s">
        <v>5</v>
      </c>
      <c r="D163" s="6"/>
    </row>
    <row r="164" spans="1:4" hidden="1" x14ac:dyDescent="0.25">
      <c r="A164" t="str">
        <f>Feed!A97</f>
        <v>Yeast, Single Cell Protein</v>
      </c>
      <c r="B164" s="5">
        <f>Feed!F97</f>
        <v>0</v>
      </c>
      <c r="C164" s="5" t="s">
        <v>5</v>
      </c>
      <c r="D164" s="6"/>
    </row>
    <row r="165" spans="1:4" hidden="1" x14ac:dyDescent="0.25">
      <c r="A165" t="str">
        <f>Feed!A98</f>
        <v>Beef Tallow</v>
      </c>
      <c r="B165" s="5">
        <f>Feed!F98</f>
        <v>0</v>
      </c>
      <c r="C165" s="5" t="s">
        <v>5</v>
      </c>
      <c r="D165" s="6"/>
    </row>
    <row r="166" spans="1:4" hidden="1" x14ac:dyDescent="0.25">
      <c r="A166" t="str">
        <f>Feed!A99</f>
        <v>Choice White Grease</v>
      </c>
      <c r="B166" s="5">
        <f>Feed!F99</f>
        <v>0</v>
      </c>
      <c r="C166" s="5" t="s">
        <v>5</v>
      </c>
      <c r="D166" s="6"/>
    </row>
    <row r="167" spans="1:4" hidden="1" x14ac:dyDescent="0.25">
      <c r="A167" t="str">
        <f>Feed!A100</f>
        <v>Poultry Fat</v>
      </c>
      <c r="B167" s="5">
        <f>Feed!F100</f>
        <v>0</v>
      </c>
      <c r="C167" s="5" t="s">
        <v>5</v>
      </c>
      <c r="D167" s="6"/>
    </row>
    <row r="168" spans="1:4" hidden="1" x14ac:dyDescent="0.25">
      <c r="A168" t="str">
        <f>Feed!A101</f>
        <v>Lard</v>
      </c>
      <c r="B168" s="5">
        <f>Feed!F101</f>
        <v>0</v>
      </c>
      <c r="C168" s="5" t="s">
        <v>5</v>
      </c>
      <c r="D168" s="6"/>
    </row>
    <row r="169" spans="1:4" hidden="1" x14ac:dyDescent="0.25">
      <c r="A169" t="str">
        <f>Feed!A102</f>
        <v>Restaurant Grease</v>
      </c>
      <c r="B169" s="5">
        <f>Feed!F102</f>
        <v>0</v>
      </c>
      <c r="C169" s="5" t="s">
        <v>5</v>
      </c>
      <c r="D169" s="6"/>
    </row>
    <row r="170" spans="1:4" hidden="1" x14ac:dyDescent="0.25">
      <c r="A170" t="str">
        <f>Feed!A103</f>
        <v>Canola oil</v>
      </c>
      <c r="B170" s="5">
        <f>Feed!F103</f>
        <v>0</v>
      </c>
      <c r="C170" s="5" t="s">
        <v>5</v>
      </c>
      <c r="D170" s="6"/>
    </row>
    <row r="171" spans="1:4" hidden="1" x14ac:dyDescent="0.25">
      <c r="A171" t="str">
        <f>Feed!A104</f>
        <v>Coconut oil</v>
      </c>
      <c r="B171" s="5">
        <f>Feed!F104</f>
        <v>0</v>
      </c>
      <c r="C171" s="5" t="s">
        <v>5</v>
      </c>
      <c r="D171" s="6"/>
    </row>
    <row r="172" spans="1:4" hidden="1" x14ac:dyDescent="0.25">
      <c r="A172" t="str">
        <f>Feed!A105</f>
        <v>Corn oil</v>
      </c>
      <c r="B172" s="5">
        <f>Feed!F105</f>
        <v>0</v>
      </c>
      <c r="C172" s="5" t="s">
        <v>5</v>
      </c>
      <c r="D172" s="6"/>
    </row>
    <row r="173" spans="1:4" hidden="1" x14ac:dyDescent="0.25">
      <c r="A173" t="str">
        <f>Feed!A106</f>
        <v>Palm Kernel oil</v>
      </c>
      <c r="B173" s="5">
        <f>Feed!F106</f>
        <v>0</v>
      </c>
      <c r="C173" s="5" t="s">
        <v>5</v>
      </c>
      <c r="D173" s="6"/>
    </row>
    <row r="174" spans="1:4" hidden="1" x14ac:dyDescent="0.25">
      <c r="A174" t="str">
        <f>Feed!A107</f>
        <v>Soybean oil</v>
      </c>
      <c r="B174" s="5">
        <f>Feed!F107</f>
        <v>0</v>
      </c>
      <c r="C174" s="5" t="s">
        <v>5</v>
      </c>
      <c r="D174" s="6"/>
    </row>
    <row r="175" spans="1:4" hidden="1" x14ac:dyDescent="0.25">
      <c r="A175" t="str">
        <f>Feed!A108</f>
        <v>Soybean Lecithin</v>
      </c>
      <c r="B175" s="5">
        <f>Feed!F108</f>
        <v>0</v>
      </c>
      <c r="C175" s="5" t="s">
        <v>5</v>
      </c>
      <c r="D175" s="6"/>
    </row>
    <row r="176" spans="1:4" hidden="1" x14ac:dyDescent="0.25">
      <c r="A176" t="str">
        <f>Feed!A109</f>
        <v>Sunflower oil</v>
      </c>
      <c r="B176" s="5">
        <f>Feed!F109</f>
        <v>0</v>
      </c>
      <c r="C176" s="5" t="s">
        <v>5</v>
      </c>
      <c r="D176" s="6"/>
    </row>
    <row r="177" spans="1:4" hidden="1" x14ac:dyDescent="0.25">
      <c r="A177" t="str">
        <f>Feed!A110</f>
        <v>Fat, A/V blend</v>
      </c>
      <c r="B177" s="5">
        <f>Feed!F110</f>
        <v>0</v>
      </c>
      <c r="C177" s="5" t="s">
        <v>5</v>
      </c>
      <c r="D177" s="6"/>
    </row>
    <row r="178" spans="1:4" hidden="1" x14ac:dyDescent="0.25">
      <c r="A178" t="str">
        <f>Feed!A111</f>
        <v>Calcium carbonate</v>
      </c>
      <c r="B178" s="5">
        <f>Feed!F111</f>
        <v>0</v>
      </c>
      <c r="C178" s="5" t="s">
        <v>5</v>
      </c>
      <c r="D178" s="6"/>
    </row>
    <row r="179" spans="1:4" hidden="1" x14ac:dyDescent="0.25">
      <c r="A179" t="str">
        <f>Feed!A112</f>
        <v>Calcium phosphate (tricalcium)</v>
      </c>
      <c r="B179" s="5">
        <f>Feed!F112</f>
        <v>0</v>
      </c>
      <c r="C179" s="5" t="s">
        <v>5</v>
      </c>
      <c r="D179" s="6"/>
    </row>
    <row r="180" spans="1:4" hidden="1" x14ac:dyDescent="0.25">
      <c r="A180" t="str">
        <f>Feed!A113</f>
        <v>Calcium phosphate (dicalcium)</v>
      </c>
      <c r="B180" s="5">
        <f>Feed!F113</f>
        <v>0</v>
      </c>
      <c r="C180" s="5" t="s">
        <v>5</v>
      </c>
      <c r="D180" s="6"/>
    </row>
    <row r="181" spans="1:4" x14ac:dyDescent="0.25">
      <c r="A181" t="str">
        <f>Feed!A114</f>
        <v>Calcium phosphate (monocalcium)</v>
      </c>
      <c r="B181" s="5">
        <f>Feed!F114</f>
        <v>0.32400000000000001</v>
      </c>
      <c r="C181" s="5" t="s">
        <v>5</v>
      </c>
      <c r="D181" s="6"/>
    </row>
    <row r="182" spans="1:4" hidden="1" x14ac:dyDescent="0.25">
      <c r="A182" t="str">
        <f>Feed!A115</f>
        <v>Calcium sulfate, dihydrate</v>
      </c>
      <c r="B182" s="5">
        <f>Feed!F115</f>
        <v>0</v>
      </c>
      <c r="C182" s="5" t="s">
        <v>5</v>
      </c>
      <c r="D182" s="6"/>
    </row>
    <row r="183" spans="1:4" x14ac:dyDescent="0.25">
      <c r="A183" t="str">
        <f>Feed!A116</f>
        <v>Limestone, ground</v>
      </c>
      <c r="B183" s="5">
        <f>Feed!F116</f>
        <v>0.46575</v>
      </c>
      <c r="C183" s="5" t="s">
        <v>5</v>
      </c>
      <c r="D183" s="6"/>
    </row>
    <row r="184" spans="1:4" hidden="1" x14ac:dyDescent="0.25">
      <c r="A184" t="str">
        <f>Feed!A117</f>
        <v>Magnesium phosphate</v>
      </c>
      <c r="B184" s="5">
        <f>Feed!F117</f>
        <v>0</v>
      </c>
      <c r="C184" s="5" t="s">
        <v>5</v>
      </c>
      <c r="D184" s="6"/>
    </row>
    <row r="185" spans="1:4" hidden="1" x14ac:dyDescent="0.25">
      <c r="A185" t="str">
        <f>Feed!A118</f>
        <v>Sodium carbonate</v>
      </c>
      <c r="B185" s="5">
        <f>Feed!F118</f>
        <v>0</v>
      </c>
      <c r="C185" s="5" t="s">
        <v>5</v>
      </c>
      <c r="D185" s="6"/>
    </row>
    <row r="186" spans="1:4" hidden="1" x14ac:dyDescent="0.25">
      <c r="A186" t="str">
        <f>Feed!A119</f>
        <v>Sodium bicarbonate</v>
      </c>
      <c r="B186" s="5">
        <f>Feed!F119</f>
        <v>0</v>
      </c>
      <c r="C186" s="5" t="s">
        <v>5</v>
      </c>
      <c r="D186" s="6"/>
    </row>
    <row r="187" spans="1:4" x14ac:dyDescent="0.25">
      <c r="A187" t="str">
        <f>Feed!A120</f>
        <v>Sodium chloride</v>
      </c>
      <c r="B187" s="5">
        <f>Feed!F120</f>
        <v>0.20250000000000001</v>
      </c>
      <c r="C187" s="5" t="s">
        <v>5</v>
      </c>
      <c r="D187" s="6"/>
    </row>
    <row r="188" spans="1:4" hidden="1" x14ac:dyDescent="0.25">
      <c r="A188" t="str">
        <f>Feed!A121</f>
        <v>Sodium phosphate, monobasic</v>
      </c>
      <c r="B188" s="5">
        <f>Feed!F121</f>
        <v>0</v>
      </c>
      <c r="C188" s="5" t="s">
        <v>5</v>
      </c>
      <c r="D188" s="6"/>
    </row>
    <row r="189" spans="1:4" hidden="1" x14ac:dyDescent="0.25">
      <c r="A189" t="str">
        <f>Feed!A122</f>
        <v>Sodium sulfate, decahydrate</v>
      </c>
      <c r="B189" s="5">
        <f>Feed!F122</f>
        <v>0</v>
      </c>
      <c r="C189" s="5" t="s">
        <v>5</v>
      </c>
      <c r="D189" s="6"/>
    </row>
    <row r="190" spans="1:4" x14ac:dyDescent="0.25">
      <c r="A190" t="str">
        <f>Feed!A123</f>
        <v>L-Lys-HCL</v>
      </c>
      <c r="B190" s="5">
        <f>Feed!F123</f>
        <v>0.16800000000000001</v>
      </c>
      <c r="C190" s="5" t="s">
        <v>5</v>
      </c>
      <c r="D190" s="6"/>
    </row>
    <row r="191" spans="1:4" x14ac:dyDescent="0.25">
      <c r="A191" t="str">
        <f>Feed!A124</f>
        <v>DL-Met</v>
      </c>
      <c r="B191" s="5">
        <f>Feed!F124</f>
        <v>3.4424999999999997E-2</v>
      </c>
      <c r="C191" s="5" t="s">
        <v>5</v>
      </c>
      <c r="D191" s="6"/>
    </row>
    <row r="192" spans="1:4" x14ac:dyDescent="0.25">
      <c r="A192" t="str">
        <f>Feed!A125</f>
        <v>L-Thr</v>
      </c>
      <c r="B192" s="5">
        <f>Feed!F125</f>
        <v>4.4550000000000006E-2</v>
      </c>
      <c r="C192" s="5" t="s">
        <v>5</v>
      </c>
      <c r="D192" s="6"/>
    </row>
    <row r="193" spans="1:4" hidden="1" x14ac:dyDescent="0.25">
      <c r="A193" t="str">
        <f>Feed!A126</f>
        <v>L-Trp</v>
      </c>
      <c r="B193" s="5">
        <f>Feed!F126</f>
        <v>0</v>
      </c>
      <c r="C193" s="5" t="s">
        <v>5</v>
      </c>
      <c r="D193" s="6"/>
    </row>
    <row r="194" spans="1:4" hidden="1" x14ac:dyDescent="0.25">
      <c r="A194" t="str">
        <f>Feed!A127</f>
        <v>L-Val</v>
      </c>
      <c r="B194" s="5">
        <f>Feed!F127</f>
        <v>0</v>
      </c>
      <c r="C194" s="5" t="s">
        <v>5</v>
      </c>
      <c r="D194" s="6"/>
    </row>
    <row r="195" spans="1:4" hidden="1" x14ac:dyDescent="0.25">
      <c r="A195" t="str">
        <f>Feed!A128</f>
        <v>L-Ileu</v>
      </c>
      <c r="B195" s="5">
        <f>Feed!F128</f>
        <v>0</v>
      </c>
      <c r="C195" s="5" t="s">
        <v>5</v>
      </c>
      <c r="D195" s="6"/>
    </row>
    <row r="196" spans="1:4" hidden="1" x14ac:dyDescent="0.25">
      <c r="A196" t="str">
        <f>Feed!A129</f>
        <v>Methionine hydroxy analog</v>
      </c>
      <c r="B196" s="5">
        <f>Feed!F129</f>
        <v>0</v>
      </c>
      <c r="C196" s="5" t="s">
        <v>5</v>
      </c>
      <c r="D196" s="6"/>
    </row>
    <row r="197" spans="1:4" hidden="1" x14ac:dyDescent="0.25">
      <c r="A197" t="str">
        <f>Feed!A130</f>
        <v>Glutamine</v>
      </c>
      <c r="B197" s="5">
        <f>Feed!F130</f>
        <v>0</v>
      </c>
      <c r="C197" s="5" t="s">
        <v>5</v>
      </c>
      <c r="D197" s="6"/>
    </row>
    <row r="198" spans="1:4" hidden="1" x14ac:dyDescent="0.25">
      <c r="A198" t="str">
        <f>Feed!A131</f>
        <v>Glutamic acid</v>
      </c>
      <c r="B198" s="5">
        <f>Feed!F131</f>
        <v>0</v>
      </c>
      <c r="C198" s="5" t="s">
        <v>5</v>
      </c>
      <c r="D198" s="6"/>
    </row>
    <row r="199" spans="1:4" hidden="1" x14ac:dyDescent="0.25">
      <c r="A199" t="str">
        <f>Feed!A132</f>
        <v>Biolys</v>
      </c>
      <c r="B199" s="5">
        <f>Feed!F132</f>
        <v>0</v>
      </c>
      <c r="C199" s="5" t="s">
        <v>5</v>
      </c>
      <c r="D199" s="6"/>
    </row>
    <row r="200" spans="1:4" hidden="1" x14ac:dyDescent="0.25">
      <c r="A200" t="str">
        <f>Feed!A133</f>
        <v>Liquid lysine 60%</v>
      </c>
      <c r="B200" s="5">
        <f>Feed!F133</f>
        <v>0</v>
      </c>
      <c r="C200" s="5" t="s">
        <v>5</v>
      </c>
      <c r="D200" s="6"/>
    </row>
    <row r="201" spans="1:4" hidden="1" x14ac:dyDescent="0.25">
      <c r="A201" t="str">
        <f>Feed!A134</f>
        <v>MHA dry</v>
      </c>
      <c r="B201" s="5">
        <f>Feed!F134</f>
        <v>0</v>
      </c>
      <c r="C201" s="5" t="s">
        <v>5</v>
      </c>
      <c r="D201" s="6"/>
    </row>
    <row r="202" spans="1:4" hidden="1" x14ac:dyDescent="0.25">
      <c r="A202" t="str">
        <f>Feed!A135</f>
        <v>Ractopamine 9 g/lb</v>
      </c>
      <c r="B202" s="5">
        <f>Feed!F135</f>
        <v>0</v>
      </c>
      <c r="C202" s="5" t="s">
        <v>5</v>
      </c>
      <c r="D202" s="6"/>
    </row>
    <row r="203" spans="1:4" hidden="1" x14ac:dyDescent="0.25">
      <c r="A203" t="str">
        <f>Feed!A136</f>
        <v>Phase 2 supplement (PEP2)</v>
      </c>
      <c r="B203" s="5">
        <f>Feed!F136</f>
        <v>0</v>
      </c>
      <c r="C203" s="5" t="s">
        <v>5</v>
      </c>
      <c r="D203" s="6"/>
    </row>
    <row r="204" spans="1:4" hidden="1" x14ac:dyDescent="0.25">
      <c r="A204" t="str">
        <f>Feed!A137</f>
        <v>2007 Starter base mix</v>
      </c>
      <c r="B204" s="5">
        <f>Feed!F137</f>
        <v>0</v>
      </c>
      <c r="C204" s="5" t="s">
        <v>5</v>
      </c>
      <c r="D204" s="6"/>
    </row>
    <row r="205" spans="1:4" hidden="1" x14ac:dyDescent="0.25">
      <c r="A205" t="str">
        <f>Feed!A138</f>
        <v>2007 Grow-finish base mix</v>
      </c>
      <c r="B205" s="5">
        <f>Feed!F138</f>
        <v>0</v>
      </c>
      <c r="C205" s="5" t="s">
        <v>5</v>
      </c>
      <c r="D205" s="6"/>
    </row>
    <row r="206" spans="1:4" hidden="1" x14ac:dyDescent="0.25">
      <c r="A206" t="str">
        <f>Feed!A139</f>
        <v>Developer base mix</v>
      </c>
      <c r="B206" s="5">
        <f>Feed!F139</f>
        <v>0</v>
      </c>
      <c r="C206" s="5" t="s">
        <v>5</v>
      </c>
      <c r="D206" s="6"/>
    </row>
    <row r="207" spans="1:4" hidden="1" x14ac:dyDescent="0.25">
      <c r="A207" t="str">
        <f>Feed!A140</f>
        <v>2007 Sow base mix</v>
      </c>
      <c r="B207" s="5">
        <f>Feed!F140</f>
        <v>0</v>
      </c>
      <c r="C207" s="5" t="s">
        <v>5</v>
      </c>
      <c r="D207" s="6"/>
    </row>
    <row r="208" spans="1:4" x14ac:dyDescent="0.25">
      <c r="A208" t="str">
        <f>Feed!A141</f>
        <v>Vitamin premix with phytase</v>
      </c>
      <c r="B208" s="5">
        <f>Feed!F141</f>
        <v>0.10125000000000001</v>
      </c>
      <c r="C208" s="5" t="s">
        <v>5</v>
      </c>
      <c r="D208" s="6"/>
    </row>
    <row r="209" spans="1:4" x14ac:dyDescent="0.25">
      <c r="A209" t="str">
        <f>Feed!A142</f>
        <v>Trace mineral premix</v>
      </c>
      <c r="B209" s="5">
        <f>Feed!F142</f>
        <v>6.0749999999999998E-2</v>
      </c>
      <c r="C209" s="5" t="s">
        <v>5</v>
      </c>
      <c r="D209" s="6"/>
    </row>
    <row r="210" spans="1:4" hidden="1" x14ac:dyDescent="0.25">
      <c r="A210" t="str">
        <f>Feed!A143</f>
        <v>Sow add pack</v>
      </c>
      <c r="B210" s="5">
        <f>Feed!F143</f>
        <v>0</v>
      </c>
      <c r="C210" s="5" t="s">
        <v>5</v>
      </c>
      <c r="D210" s="6"/>
    </row>
    <row r="211" spans="1:4" hidden="1" x14ac:dyDescent="0.25">
      <c r="A211" t="str">
        <f>Feed!A144</f>
        <v>Vitamin premix without phytase</v>
      </c>
      <c r="B211" s="5">
        <f>Feed!F144</f>
        <v>0</v>
      </c>
      <c r="C211" s="5" t="s">
        <v>5</v>
      </c>
      <c r="D211" s="6"/>
    </row>
    <row r="212" spans="1:4" hidden="1" x14ac:dyDescent="0.25">
      <c r="A212" t="str">
        <f>Feed!A145</f>
        <v>GF DDGS Base Mix</v>
      </c>
      <c r="B212" s="5">
        <f>Feed!F145</f>
        <v>0</v>
      </c>
      <c r="C212" s="5" t="s">
        <v>5</v>
      </c>
      <c r="D212" s="6"/>
    </row>
    <row r="213" spans="1:4" hidden="1" x14ac:dyDescent="0.25">
      <c r="A213" t="str">
        <f>Feed!A146</f>
        <v>GF synthetics Base Mix</v>
      </c>
      <c r="B213" s="5">
        <f>Feed!F146</f>
        <v>0</v>
      </c>
      <c r="C213" s="5" t="s">
        <v>5</v>
      </c>
      <c r="D213" s="6"/>
    </row>
    <row r="214" spans="1:4" hidden="1" x14ac:dyDescent="0.25">
      <c r="A214" t="str">
        <f>Feed!A147</f>
        <v>Choline chloride 60%</v>
      </c>
      <c r="B214" s="5">
        <f>Feed!F147</f>
        <v>0</v>
      </c>
      <c r="C214" s="5" t="s">
        <v>5</v>
      </c>
      <c r="D214" s="6"/>
    </row>
    <row r="215" spans="1:4" hidden="1" x14ac:dyDescent="0.25">
      <c r="A215" t="str">
        <f>Feed!A148</f>
        <v>Natuphos 600</v>
      </c>
      <c r="B215" s="5">
        <f>Feed!F148</f>
        <v>0</v>
      </c>
      <c r="C215" s="5" t="s">
        <v>5</v>
      </c>
      <c r="D215" s="6"/>
    </row>
    <row r="216" spans="1:4" hidden="1" x14ac:dyDescent="0.25">
      <c r="A216" t="str">
        <f>Feed!A149</f>
        <v>Natuphos 1200</v>
      </c>
      <c r="B216" s="5">
        <f>Feed!F149</f>
        <v>0</v>
      </c>
      <c r="C216" s="5" t="s">
        <v>5</v>
      </c>
      <c r="D216" s="6"/>
    </row>
    <row r="217" spans="1:4" hidden="1" x14ac:dyDescent="0.25">
      <c r="A217" t="str">
        <f>Feed!A150</f>
        <v>Optiphos 2000</v>
      </c>
      <c r="B217" s="5">
        <f>Feed!F150</f>
        <v>0</v>
      </c>
      <c r="C217" s="5" t="s">
        <v>5</v>
      </c>
      <c r="D217" s="6"/>
    </row>
    <row r="218" spans="1:4" hidden="1" x14ac:dyDescent="0.25">
      <c r="A218" t="str">
        <f>Feed!A151</f>
        <v>Phyzyme 1200</v>
      </c>
      <c r="B218" s="5">
        <f>Feed!F151</f>
        <v>0</v>
      </c>
      <c r="C218" s="5" t="s">
        <v>5</v>
      </c>
      <c r="D218" s="6"/>
    </row>
    <row r="219" spans="1:4" hidden="1" x14ac:dyDescent="0.25">
      <c r="A219" t="str">
        <f>Feed!A152</f>
        <v>Phyzyme 5000</v>
      </c>
      <c r="B219" s="5">
        <f>Feed!F152</f>
        <v>0</v>
      </c>
      <c r="C219" s="5" t="s">
        <v>5</v>
      </c>
      <c r="D219" s="6"/>
    </row>
    <row r="220" spans="1:4" hidden="1" x14ac:dyDescent="0.25">
      <c r="A220" t="str">
        <f>Feed!A153</f>
        <v>Ronozyme CT (10,000)</v>
      </c>
      <c r="B220" s="5">
        <f>Feed!F153</f>
        <v>0</v>
      </c>
      <c r="C220" s="5" t="s">
        <v>5</v>
      </c>
      <c r="D220" s="6"/>
    </row>
    <row r="221" spans="1:4" hidden="1" x14ac:dyDescent="0.25">
      <c r="A221" t="str">
        <f>Feed!A154</f>
        <v>Ronozyme M (50,000)</v>
      </c>
      <c r="B221" s="5">
        <f>Feed!F154</f>
        <v>0</v>
      </c>
      <c r="C221" s="5" t="s">
        <v>5</v>
      </c>
      <c r="D221" s="6"/>
    </row>
    <row r="222" spans="1:4" hidden="1" x14ac:dyDescent="0.25">
      <c r="A222" t="str">
        <f>Feed!A155</f>
        <v>Ronozyme PMX PLT (4625 FYT/g)</v>
      </c>
      <c r="B222" s="5">
        <f>Feed!F155</f>
        <v>0</v>
      </c>
      <c r="C222" s="5" t="s">
        <v>5</v>
      </c>
      <c r="D222" s="6"/>
    </row>
    <row r="223" spans="1:4" hidden="1" x14ac:dyDescent="0.25">
      <c r="A223" t="str">
        <f>Feed!A156</f>
        <v>Zinc oxide</v>
      </c>
      <c r="B223" s="5">
        <f>Feed!F156</f>
        <v>0</v>
      </c>
      <c r="C223" s="5" t="s">
        <v>5</v>
      </c>
      <c r="D223" s="6"/>
    </row>
    <row r="224" spans="1:4" hidden="1" x14ac:dyDescent="0.25">
      <c r="A224" t="str">
        <f>Feed!A157</f>
        <v>Copper sulfate</v>
      </c>
      <c r="B224" s="5">
        <f>Feed!F157</f>
        <v>0</v>
      </c>
      <c r="C224" s="5" t="s">
        <v>5</v>
      </c>
      <c r="D224" s="6"/>
    </row>
    <row r="225" spans="1:4" hidden="1" x14ac:dyDescent="0.25">
      <c r="A225" t="str">
        <f>Feed!A158</f>
        <v>Potassium chloride</v>
      </c>
      <c r="B225" s="5">
        <f>Feed!F158</f>
        <v>0</v>
      </c>
      <c r="C225" s="5" t="s">
        <v>5</v>
      </c>
      <c r="D225" s="6"/>
    </row>
    <row r="226" spans="1:4" hidden="1" x14ac:dyDescent="0.25">
      <c r="A226" t="str">
        <f>Feed!A159</f>
        <v>Calcium chloride</v>
      </c>
      <c r="B226" s="5">
        <f>Feed!F159</f>
        <v>0</v>
      </c>
      <c r="C226" s="5" t="s">
        <v>5</v>
      </c>
      <c r="D226" s="6"/>
    </row>
    <row r="227" spans="1:4" hidden="1" x14ac:dyDescent="0.25">
      <c r="A227" t="str">
        <f>Feed!A160</f>
        <v>Acidifier</v>
      </c>
      <c r="B227" s="5">
        <f>Feed!F160</f>
        <v>0</v>
      </c>
      <c r="C227" s="5" t="s">
        <v>5</v>
      </c>
      <c r="D227" s="6"/>
    </row>
    <row r="228" spans="1:4" hidden="1" x14ac:dyDescent="0.25">
      <c r="A228" t="str">
        <f>Feed!A161</f>
        <v>Vitamin E, 20,000 IU</v>
      </c>
      <c r="B228" s="5">
        <f>Feed!F161</f>
        <v>0</v>
      </c>
      <c r="C228" s="5" t="s">
        <v>5</v>
      </c>
      <c r="D228" s="6"/>
    </row>
    <row r="229" spans="1:4" hidden="1" x14ac:dyDescent="0.25">
      <c r="A229" t="str">
        <f>Feed!A162</f>
        <v>Phase 2 supplement D</v>
      </c>
      <c r="B229" s="5">
        <f>Feed!F162</f>
        <v>0</v>
      </c>
      <c r="C229" s="5" t="s">
        <v>5</v>
      </c>
      <c r="D229" s="6"/>
    </row>
    <row r="230" spans="1:4" hidden="1" x14ac:dyDescent="0.25">
      <c r="A230" t="str">
        <f>Feed!A163</f>
        <v>DPS 50</v>
      </c>
      <c r="B230" s="5">
        <f>Feed!F163</f>
        <v>0</v>
      </c>
      <c r="C230" s="5" t="s">
        <v>5</v>
      </c>
      <c r="D230" s="6"/>
    </row>
    <row r="231" spans="1:4" hidden="1" x14ac:dyDescent="0.25">
      <c r="A231" t="str">
        <f>Feed!A164</f>
        <v>PEP2+</v>
      </c>
      <c r="B231" s="5">
        <f>Feed!F164</f>
        <v>0</v>
      </c>
      <c r="C231" s="5" t="s">
        <v>5</v>
      </c>
      <c r="D231" s="6"/>
    </row>
    <row r="232" spans="1:4" hidden="1" x14ac:dyDescent="0.25">
      <c r="A232" t="str">
        <f>Feed!A165</f>
        <v>PEP NS</v>
      </c>
      <c r="B232" s="5">
        <f>Feed!F165</f>
        <v>0</v>
      </c>
      <c r="C232" s="5" t="s">
        <v>5</v>
      </c>
      <c r="D232" s="6"/>
    </row>
    <row r="233" spans="1:4" hidden="1" x14ac:dyDescent="0.25">
      <c r="A233" t="str">
        <f>Feed!A166</f>
        <v>Natural vitamin E 20,000 IU/lb</v>
      </c>
      <c r="B233" s="5">
        <f>Feed!F166</f>
        <v>0</v>
      </c>
      <c r="C233" s="5" t="s">
        <v>5</v>
      </c>
      <c r="D233" s="6"/>
    </row>
    <row r="234" spans="1:4" hidden="1" x14ac:dyDescent="0.25">
      <c r="A234" t="str">
        <f>Feed!A167</f>
        <v>Other ingredient</v>
      </c>
      <c r="B234" s="5">
        <f>Feed!F167</f>
        <v>0</v>
      </c>
      <c r="C234" s="5" t="s">
        <v>5</v>
      </c>
      <c r="D234" s="6"/>
    </row>
    <row r="235" spans="1:4" hidden="1" x14ac:dyDescent="0.25">
      <c r="A235" t="str">
        <f>Feed!A168</f>
        <v>Corn DDGS, 10.5% Oil</v>
      </c>
      <c r="B235" s="5">
        <f>Feed!F168</f>
        <v>0</v>
      </c>
      <c r="C235" s="5" t="s">
        <v>5</v>
      </c>
      <c r="D235" s="6"/>
    </row>
    <row r="236" spans="1:4" x14ac:dyDescent="0.25">
      <c r="A236" t="str">
        <f>Feed!A169</f>
        <v>Corn DDGS, 7.5% Oil</v>
      </c>
      <c r="B236" s="5">
        <f>Feed!F169</f>
        <v>5.25</v>
      </c>
      <c r="C236" s="5" t="s">
        <v>5</v>
      </c>
    </row>
    <row r="237" spans="1:4" hidden="1" x14ac:dyDescent="0.25">
      <c r="A237" t="str">
        <f>Feed!A170</f>
        <v>Corn DDGS, 4.5% Oil</v>
      </c>
      <c r="B237" s="5">
        <f>Feed!F170</f>
        <v>0</v>
      </c>
      <c r="C237" s="5" t="s">
        <v>5</v>
      </c>
    </row>
    <row r="238" spans="1:4" x14ac:dyDescent="0.25">
      <c r="A238" t="str">
        <f>Feed!A171</f>
        <v>Denegard</v>
      </c>
      <c r="B238" s="5">
        <f>Feed!F171</f>
        <v>9.1874999999999998E-2</v>
      </c>
      <c r="C238" s="5" t="s">
        <v>5</v>
      </c>
    </row>
    <row r="239" spans="1:4" x14ac:dyDescent="0.25">
      <c r="A239" t="str">
        <f>Feed!A172</f>
        <v>CTC 50</v>
      </c>
      <c r="B239" s="5">
        <f>Feed!F172</f>
        <v>0.21</v>
      </c>
      <c r="C239" s="5" t="s">
        <v>5</v>
      </c>
    </row>
    <row r="240" spans="1:4" hidden="1" x14ac:dyDescent="0.25">
      <c r="A240" t="str">
        <f>Feed!A173</f>
        <v>Bentonite</v>
      </c>
      <c r="B240" s="5">
        <f>Feed!F173</f>
        <v>0</v>
      </c>
      <c r="C240" s="5" t="s">
        <v>5</v>
      </c>
    </row>
    <row r="241" spans="1:6" x14ac:dyDescent="0.25">
      <c r="A241" t="str">
        <f>Feed!A174</f>
        <v>Phase 2 supplement (Feb, 2014)</v>
      </c>
      <c r="B241" s="5">
        <f>Feed!F174</f>
        <v>2.1</v>
      </c>
      <c r="C241" s="5" t="s">
        <v>5</v>
      </c>
    </row>
    <row r="242" spans="1:6" hidden="1" x14ac:dyDescent="0.25">
      <c r="A242" t="str">
        <f>Feed!A175</f>
        <v>Other ingredient</v>
      </c>
      <c r="B242" s="5">
        <f>Feed!F175</f>
        <v>0</v>
      </c>
    </row>
    <row r="243" spans="1:6" hidden="1" x14ac:dyDescent="0.25">
      <c r="A243" t="str">
        <f>Feed!A176</f>
        <v>Other ingredient</v>
      </c>
      <c r="B243" s="5">
        <f>Feed!F176</f>
        <v>0</v>
      </c>
    </row>
    <row r="244" spans="1:6" hidden="1" x14ac:dyDescent="0.25">
      <c r="A244" t="str">
        <f>Feed!A177</f>
        <v>Other ingredient</v>
      </c>
      <c r="B244" s="5">
        <f>Feed!F177</f>
        <v>0</v>
      </c>
    </row>
    <row r="245" spans="1:6" hidden="1" x14ac:dyDescent="0.25">
      <c r="A245" t="str">
        <f>Feed!A178</f>
        <v>Other ingredient</v>
      </c>
      <c r="B245" s="5">
        <f>Feed!F178</f>
        <v>0</v>
      </c>
    </row>
    <row r="246" spans="1:6" hidden="1" x14ac:dyDescent="0.25">
      <c r="A246" t="str">
        <f>Feed!A179</f>
        <v>Other ingredient</v>
      </c>
      <c r="B246" s="5">
        <f>Feed!F179</f>
        <v>0</v>
      </c>
    </row>
    <row r="247" spans="1:6" hidden="1" x14ac:dyDescent="0.25">
      <c r="A247" t="str">
        <f>Feed!A180</f>
        <v>Other ingredient</v>
      </c>
      <c r="B247" s="5">
        <f>Feed!F180</f>
        <v>0</v>
      </c>
    </row>
    <row r="248" spans="1:6" hidden="1" x14ac:dyDescent="0.25">
      <c r="A248" t="str">
        <f>Feed!A181</f>
        <v>Other ingredient</v>
      </c>
      <c r="B248" s="5">
        <f>Feed!F181</f>
        <v>0</v>
      </c>
    </row>
    <row r="249" spans="1:6" hidden="1" x14ac:dyDescent="0.25">
      <c r="A249" t="str">
        <f>Feed!A182</f>
        <v>Other ingredient</v>
      </c>
      <c r="B249" s="5">
        <f>Feed!F182</f>
        <v>0</v>
      </c>
    </row>
    <row r="250" spans="1:6" hidden="1" x14ac:dyDescent="0.25">
      <c r="A250" t="str">
        <f>Feed!A183</f>
        <v>Other ingredient</v>
      </c>
      <c r="B250" s="5">
        <f>Feed!F183</f>
        <v>0</v>
      </c>
    </row>
    <row r="251" spans="1:6" hidden="1" x14ac:dyDescent="0.25">
      <c r="A251" t="str">
        <f>Feed!A184</f>
        <v>Other ingredient</v>
      </c>
      <c r="B251" s="5">
        <f>Feed!F184</f>
        <v>0</v>
      </c>
    </row>
    <row r="252" spans="1:6" hidden="1" x14ac:dyDescent="0.25">
      <c r="A252" t="str">
        <f>Feed!A185</f>
        <v>Other ingredient</v>
      </c>
      <c r="B252" s="5">
        <f>Feed!F185</f>
        <v>0</v>
      </c>
    </row>
    <row r="253" spans="1:6" hidden="1" x14ac:dyDescent="0.25">
      <c r="A253" t="str">
        <f>Feed!A186</f>
        <v>Other ingredient</v>
      </c>
      <c r="B253" s="5">
        <f>Feed!F186</f>
        <v>0</v>
      </c>
    </row>
    <row r="254" spans="1:6" ht="6" customHeight="1" x14ac:dyDescent="0.25"/>
    <row r="255" spans="1:6" ht="15.75" thickBot="1" x14ac:dyDescent="0.3">
      <c r="A255" s="54" t="s">
        <v>284</v>
      </c>
      <c r="B255" s="53"/>
      <c r="C255" s="53"/>
      <c r="D255" s="53"/>
      <c r="E255" s="53"/>
      <c r="F255" s="53"/>
    </row>
    <row r="256" spans="1:6" ht="30" customHeight="1" x14ac:dyDescent="0.25">
      <c r="A256" s="56"/>
      <c r="B256" s="118" t="s">
        <v>38</v>
      </c>
      <c r="C256" s="236" t="s">
        <v>39</v>
      </c>
      <c r="D256" s="236"/>
      <c r="E256" s="237" t="s">
        <v>40</v>
      </c>
      <c r="F256" s="237"/>
    </row>
    <row r="257" spans="1:10" x14ac:dyDescent="0.25">
      <c r="A257" t="str">
        <f>Prices!A16</f>
        <v>Feeder Pig ($/hd)</v>
      </c>
      <c r="B257" s="4">
        <f>Prices!B16</f>
        <v>46.7</v>
      </c>
      <c r="C257" s="4">
        <f>Prices!D16</f>
        <v>64.623443949999995</v>
      </c>
      <c r="D257" s="4"/>
      <c r="E257" s="4">
        <f>Prices!G16</f>
        <v>78.203017860000017</v>
      </c>
      <c r="F257" s="4"/>
    </row>
    <row r="258" spans="1:10" x14ac:dyDescent="0.25">
      <c r="A258" t="str">
        <f>Prices!A15</f>
        <v>Weaned Pig ($/hd)</v>
      </c>
      <c r="B258" s="4">
        <f>Prices!B15</f>
        <v>37.15</v>
      </c>
      <c r="C258" s="4">
        <f>Prices!D15</f>
        <v>53.422227987499987</v>
      </c>
      <c r="D258" s="4"/>
      <c r="E258" s="4">
        <f>Prices!G15</f>
        <v>57.279467650000001</v>
      </c>
      <c r="F258" s="4"/>
    </row>
    <row r="259" spans="1:10" x14ac:dyDescent="0.25">
      <c r="A259" t="str">
        <f>Prices!A30</f>
        <v>Swine Feed processing ($/ton) charge</v>
      </c>
      <c r="B259" s="4">
        <f>Prices!B30</f>
        <v>17</v>
      </c>
      <c r="C259" s="4">
        <f>Prices!D30</f>
        <v>17</v>
      </c>
      <c r="D259" s="4"/>
      <c r="E259" s="4">
        <f>Prices!G30</f>
        <v>17</v>
      </c>
    </row>
    <row r="260" spans="1:10" x14ac:dyDescent="0.25">
      <c r="A260" t="s">
        <v>260</v>
      </c>
      <c r="B260" s="4">
        <f>SUMPRODUCT(Feed!$K$23:$K$174,Prices!$B$41:$B$192)/Feed!K189</f>
        <v>0.13638571631609028</v>
      </c>
      <c r="C260" s="4">
        <f>SUMPRODUCT(Feed!$K$23:$K$174,Prices!$D$41:$D$192)/Feed!K189</f>
        <v>0.13774957347925115</v>
      </c>
      <c r="D260" s="4"/>
      <c r="E260" s="4">
        <f>SUMPRODUCT(Feed!$K$23:$K$174,Prices!$G$41:$G$192)/Feed!K189</f>
        <v>0.13911343064241211</v>
      </c>
    </row>
    <row r="261" spans="1:10" x14ac:dyDescent="0.25">
      <c r="A261" t="str">
        <f>Prices!A31</f>
        <v>Corn ($/bu)</v>
      </c>
      <c r="B261" s="4">
        <f>Prices!B31</f>
        <v>3.77</v>
      </c>
      <c r="C261" s="4">
        <f>Prices!D31</f>
        <v>4.0660000000000007</v>
      </c>
      <c r="D261" s="4"/>
      <c r="E261" s="4">
        <f>Prices!G31</f>
        <v>3.55</v>
      </c>
      <c r="F261" s="4"/>
    </row>
    <row r="262" spans="1:10" x14ac:dyDescent="0.25">
      <c r="A262" t="str">
        <f>Prices!A32</f>
        <v>Soybean Meal ($/ton)</v>
      </c>
      <c r="B262" s="4">
        <f>Prices!B32</f>
        <v>281.60000000000002</v>
      </c>
      <c r="C262" s="4">
        <f>Prices!D32</f>
        <v>291.7</v>
      </c>
      <c r="D262" s="4"/>
      <c r="E262" s="4">
        <f>Prices!G32</f>
        <v>326</v>
      </c>
      <c r="F262" s="4"/>
    </row>
    <row r="263" spans="1:10" x14ac:dyDescent="0.25">
      <c r="A263" t="str">
        <f>Prices!A33</f>
        <v>DDGS ($/ton)</v>
      </c>
      <c r="B263" s="4">
        <f>Prices!B33</f>
        <v>147.5</v>
      </c>
      <c r="C263" s="4">
        <f>Prices!D33</f>
        <v>159.08090185676394</v>
      </c>
      <c r="D263" s="4"/>
      <c r="E263" s="4">
        <f>Prices!G33</f>
        <v>138.89257294429709</v>
      </c>
      <c r="F263" s="4"/>
    </row>
    <row r="264" spans="1:10" x14ac:dyDescent="0.25">
      <c r="A264" t="s">
        <v>243</v>
      </c>
      <c r="B264" s="4">
        <f>Prices!B37</f>
        <v>0.58968382943070063</v>
      </c>
      <c r="C264" s="4">
        <f>Prices!D37</f>
        <v>0.59558066772500762</v>
      </c>
      <c r="D264" s="4"/>
      <c r="E264" s="4">
        <f>Prices!G37</f>
        <v>0.60147750601931471</v>
      </c>
      <c r="F264" s="4"/>
    </row>
    <row r="265" spans="1:10" ht="137.25" customHeight="1" x14ac:dyDescent="0.25">
      <c r="B265" s="57"/>
      <c r="C265" s="58"/>
      <c r="D265" s="35"/>
      <c r="E265" s="58"/>
      <c r="F265" s="35"/>
    </row>
    <row r="266" spans="1:10" ht="63" customHeight="1" x14ac:dyDescent="0.25">
      <c r="B266" s="57"/>
      <c r="C266" s="58"/>
      <c r="D266" s="35"/>
      <c r="E266" s="58"/>
      <c r="F266" s="35"/>
    </row>
    <row r="267" spans="1:10" ht="15.75" customHeight="1" x14ac:dyDescent="0.25"/>
    <row r="268" spans="1:10" x14ac:dyDescent="0.25">
      <c r="A268" s="215" t="s">
        <v>30</v>
      </c>
      <c r="B268" s="216"/>
      <c r="C268" s="216"/>
      <c r="D268" s="216"/>
      <c r="E268" s="216"/>
      <c r="F268" s="216"/>
      <c r="G268" s="216"/>
      <c r="H268" s="216"/>
      <c r="I268" s="216"/>
      <c r="J268" s="90"/>
    </row>
    <row r="269" spans="1:10" ht="15.75" x14ac:dyDescent="0.25">
      <c r="A269" s="39" t="str">
        <f>A83</f>
        <v>Publication: AM-FMG-Nursery</v>
      </c>
      <c r="B269" s="39"/>
      <c r="C269" s="39"/>
      <c r="D269" s="39"/>
      <c r="E269" s="39"/>
      <c r="F269" s="39"/>
      <c r="G269" s="39"/>
      <c r="H269" s="39"/>
      <c r="I269" s="39"/>
      <c r="J269" s="39" t="str">
        <f>J83</f>
        <v>Dec. 01, 2015</v>
      </c>
    </row>
  </sheetData>
  <sheetProtection sheet="1" objects="1" scenarios="1"/>
  <mergeCells count="14">
    <mergeCell ref="A1:B1"/>
    <mergeCell ref="C1:F1"/>
    <mergeCell ref="G1:J1"/>
    <mergeCell ref="A38:I38"/>
    <mergeCell ref="A41:F41"/>
    <mergeCell ref="G41:I41"/>
    <mergeCell ref="A268:I268"/>
    <mergeCell ref="A82:I82"/>
    <mergeCell ref="A85:B85"/>
    <mergeCell ref="C85:F85"/>
    <mergeCell ref="G85:I85"/>
    <mergeCell ref="A88:C88"/>
    <mergeCell ref="C256:D256"/>
    <mergeCell ref="E256:F256"/>
  </mergeCells>
  <dataValidations count="1">
    <dataValidation type="list" showInputMessage="1" showErrorMessage="1" prompt="Select a price horizon to budget from" sqref="C1">
      <formula1>price_selections</formula1>
    </dataValidation>
  </dataValidations>
  <printOptions horizontalCentered="1"/>
  <pageMargins left="0.25" right="0.25" top="0.75" bottom="0.5" header="0.3" footer="0.3"/>
  <pageSetup scale="96" orientation="portrait" horizontalDpi="4294967295" verticalDpi="4294967295" r:id="rId1"/>
  <headerFooter scaleWithDoc="0">
    <oddHeader xml:space="preserve">&amp;L&amp;"-,Bold"&amp;20FARM MANAGEMENT GUIDE &amp;"-,Regular"        
</oddHeader>
  </headerFooter>
  <rowBreaks count="2" manualBreakCount="2">
    <brk id="40" max="10" man="1"/>
    <brk id="8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0" r:id="rId4" name="Button 2">
              <controlPr defaultSize="0" print="0" autoFill="0" autoPict="0" macro="[0]!PrintCowCalfPage">
                <anchor moveWithCells="1" sizeWithCells="1">
                  <from>
                    <xdr:col>11</xdr:col>
                    <xdr:colOff>9525</xdr:colOff>
                    <xdr:row>8</xdr:row>
                    <xdr:rowOff>19050</xdr:rowOff>
                  </from>
                  <to>
                    <xdr:col>14</xdr:col>
                    <xdr:colOff>438150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5" name="Button 3">
              <controlPr defaultSize="0" print="0" autoFill="0" autoPict="0" macro="[0]!PrintCowCalfBudget">
                <anchor moveWithCells="1" sizeWithCells="1">
                  <from>
                    <xdr:col>11</xdr:col>
                    <xdr:colOff>9525</xdr:colOff>
                    <xdr:row>6</xdr:row>
                    <xdr:rowOff>0</xdr:rowOff>
                  </from>
                  <to>
                    <xdr:col>14</xdr:col>
                    <xdr:colOff>447675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5"/>
  </sheetPr>
  <dimension ref="A1:U269"/>
  <sheetViews>
    <sheetView zoomScale="110" zoomScaleNormal="110" zoomScaleSheetLayoutView="80" workbookViewId="0">
      <selection activeCell="C21" sqref="C21"/>
    </sheetView>
  </sheetViews>
  <sheetFormatPr defaultRowHeight="15" x14ac:dyDescent="0.25"/>
  <cols>
    <col min="1" max="1" width="31" customWidth="1"/>
    <col min="2" max="2" width="11.5703125" customWidth="1"/>
    <col min="3" max="3" width="10.28515625" customWidth="1"/>
    <col min="4" max="4" width="4.42578125" customWidth="1"/>
    <col min="5" max="5" width="10.42578125" customWidth="1"/>
    <col min="6" max="6" width="6.7109375" bestFit="1" customWidth="1"/>
    <col min="7" max="7" width="4.140625" customWidth="1"/>
    <col min="8" max="8" width="5.5703125" bestFit="1" customWidth="1"/>
    <col min="9" max="9" width="4" customWidth="1"/>
    <col min="10" max="10" width="15.5703125" style="24" customWidth="1"/>
    <col min="11" max="11" width="100.28515625" hidden="1" customWidth="1"/>
  </cols>
  <sheetData>
    <row r="1" spans="1:20" ht="22.5" customHeight="1" x14ac:dyDescent="0.25">
      <c r="A1" s="228" t="s">
        <v>287</v>
      </c>
      <c r="B1" s="229"/>
      <c r="C1" s="230" t="s">
        <v>21</v>
      </c>
      <c r="D1" s="230"/>
      <c r="E1" s="230"/>
      <c r="F1" s="230"/>
      <c r="G1" s="231" t="str">
        <f>IF(C1=Prices!B4,TEXT(Prices!B5,"MMM-YYYY"),IF(C1=Prices!D4,TEXT(Prices!D5,"MMM-YYYY"),TEXT(Prices!G5,"MMM-YYYY")))</f>
        <v>(as of December 1, 2015)</v>
      </c>
      <c r="H1" s="235"/>
      <c r="I1" s="235"/>
      <c r="J1" s="235"/>
      <c r="K1" s="62"/>
      <c r="L1" s="24"/>
      <c r="M1" s="24"/>
      <c r="N1" s="24"/>
    </row>
    <row r="2" spans="1:20" ht="15" customHeight="1" x14ac:dyDescent="0.25">
      <c r="A2" s="22"/>
      <c r="B2" s="23"/>
      <c r="C2" s="24"/>
      <c r="D2" s="25"/>
      <c r="E2" s="24"/>
      <c r="F2" s="24"/>
      <c r="G2" s="25"/>
      <c r="H2" s="24"/>
      <c r="I2" s="25"/>
      <c r="K2" s="9" t="s">
        <v>47</v>
      </c>
      <c r="L2" s="63" t="s">
        <v>41</v>
      </c>
      <c r="M2" s="64"/>
      <c r="N2" s="64"/>
      <c r="O2" s="64"/>
      <c r="P2" s="64"/>
      <c r="Q2" s="64"/>
      <c r="R2" s="64"/>
      <c r="S2" s="64"/>
      <c r="T2" s="64"/>
    </row>
    <row r="3" spans="1:20" x14ac:dyDescent="0.25">
      <c r="A3" s="12" t="s">
        <v>2</v>
      </c>
      <c r="D3" s="77"/>
      <c r="G3" s="77"/>
      <c r="I3" s="77"/>
      <c r="K3" s="9"/>
      <c r="L3" s="24"/>
      <c r="M3" s="24"/>
      <c r="N3" s="24"/>
    </row>
    <row r="4" spans="1:20" x14ac:dyDescent="0.25">
      <c r="A4" s="24" t="s">
        <v>289</v>
      </c>
      <c r="B4" s="200">
        <v>5.04</v>
      </c>
      <c r="C4" s="125"/>
      <c r="D4" s="25"/>
      <c r="E4" s="24"/>
      <c r="F4" s="24"/>
      <c r="G4" s="25"/>
      <c r="H4" s="24"/>
      <c r="I4" s="25"/>
      <c r="K4" s="9" t="s">
        <v>241</v>
      </c>
      <c r="L4" s="24"/>
      <c r="M4" s="24"/>
      <c r="N4" s="24"/>
    </row>
    <row r="5" spans="1:20" x14ac:dyDescent="0.25">
      <c r="A5" s="24" t="s">
        <v>340</v>
      </c>
      <c r="B5" s="200">
        <v>2.66</v>
      </c>
      <c r="C5" s="24"/>
      <c r="D5" s="25"/>
      <c r="E5" s="24"/>
      <c r="F5" s="24"/>
      <c r="G5" s="25"/>
      <c r="H5" s="24"/>
      <c r="I5" s="25"/>
      <c r="K5" s="9" t="s">
        <v>241</v>
      </c>
      <c r="L5" s="24"/>
      <c r="M5" s="24"/>
      <c r="N5" s="24"/>
    </row>
    <row r="6" spans="1:20" x14ac:dyDescent="0.25">
      <c r="A6" s="24" t="s">
        <v>286</v>
      </c>
      <c r="B6" s="200">
        <v>50.9</v>
      </c>
      <c r="C6" s="24"/>
      <c r="D6" s="25"/>
      <c r="E6" s="79"/>
      <c r="F6" s="24"/>
      <c r="G6" s="25"/>
      <c r="H6" s="24"/>
      <c r="I6" s="25"/>
      <c r="K6" s="9" t="s">
        <v>241</v>
      </c>
      <c r="L6" s="24"/>
      <c r="M6" s="24"/>
      <c r="N6" s="24"/>
    </row>
    <row r="7" spans="1:20" x14ac:dyDescent="0.25">
      <c r="A7" s="24" t="s">
        <v>285</v>
      </c>
      <c r="B7" s="200">
        <v>273</v>
      </c>
      <c r="C7" s="24"/>
      <c r="D7" s="25"/>
      <c r="E7" s="24"/>
      <c r="F7" s="24"/>
      <c r="G7" s="25"/>
      <c r="H7" s="24"/>
      <c r="I7" s="25"/>
      <c r="K7" s="9" t="s">
        <v>241</v>
      </c>
      <c r="L7" s="24"/>
      <c r="M7" s="24"/>
      <c r="N7" s="24"/>
    </row>
    <row r="8" spans="1:20" ht="6" customHeight="1" x14ac:dyDescent="0.25">
      <c r="A8" s="24"/>
      <c r="B8" s="122"/>
      <c r="C8" s="24"/>
      <c r="D8" s="25"/>
      <c r="E8" s="24"/>
      <c r="F8" s="24"/>
      <c r="G8" s="25"/>
      <c r="H8" s="24"/>
      <c r="I8" s="25"/>
      <c r="K8" s="24"/>
      <c r="L8" s="24"/>
      <c r="M8" s="24"/>
      <c r="N8" s="24"/>
    </row>
    <row r="9" spans="1:20" ht="30" x14ac:dyDescent="0.25">
      <c r="A9" s="84" t="s">
        <v>0</v>
      </c>
      <c r="B9" s="84" t="s">
        <v>3</v>
      </c>
      <c r="C9" s="84" t="s">
        <v>4</v>
      </c>
      <c r="D9" s="84"/>
      <c r="E9" s="84" t="s">
        <v>19</v>
      </c>
      <c r="F9" s="84" t="s">
        <v>4</v>
      </c>
      <c r="G9" s="84"/>
      <c r="H9" s="84"/>
      <c r="I9" s="84"/>
      <c r="J9" s="84" t="s">
        <v>59</v>
      </c>
      <c r="K9" s="24"/>
      <c r="L9" s="24"/>
      <c r="M9" s="24"/>
      <c r="N9" s="24"/>
    </row>
    <row r="10" spans="1:20" x14ac:dyDescent="0.25">
      <c r="A10" s="24" t="s">
        <v>48</v>
      </c>
      <c r="B10" s="197">
        <f>IF($C$1=Prices!$A$1, Prices!B14, IF($C$1=Prices!$A$2, Prices!D14, IF($C$1=Prices!$A$3, Prices!G14, "")))</f>
        <v>40.36</v>
      </c>
      <c r="C10" s="123" t="s">
        <v>29</v>
      </c>
      <c r="D10" s="25" t="s">
        <v>6</v>
      </c>
      <c r="E10" s="202">
        <f>B7</f>
        <v>273</v>
      </c>
      <c r="F10" s="123" t="s">
        <v>5</v>
      </c>
      <c r="G10" s="25" t="s">
        <v>6</v>
      </c>
      <c r="H10" s="125">
        <f>1-B4/100</f>
        <v>0.9496</v>
      </c>
      <c r="I10" s="126" t="s">
        <v>7</v>
      </c>
      <c r="J10" s="127">
        <f>B10*(E10/100)*H10</f>
        <v>104.62958688000001</v>
      </c>
      <c r="K10" s="107"/>
      <c r="L10" s="24"/>
      <c r="M10" s="24"/>
      <c r="N10" s="24"/>
    </row>
    <row r="11" spans="1:20" x14ac:dyDescent="0.25">
      <c r="A11" s="24" t="s">
        <v>291</v>
      </c>
      <c r="B11" s="197">
        <f>IF($C$1=Prices!$A$1, Prices!B16, IF($C$1=Prices!$A$2, Prices!D16, IF($C$1=Prices!$A$3, Prices!G16, "")))</f>
        <v>46.7</v>
      </c>
      <c r="C11" s="123" t="s">
        <v>283</v>
      </c>
      <c r="D11" s="25"/>
      <c r="E11" s="124"/>
      <c r="F11" s="123"/>
      <c r="G11" s="25"/>
      <c r="H11" s="125"/>
      <c r="I11" s="126" t="s">
        <v>7</v>
      </c>
      <c r="J11" s="127">
        <f>-1*B11</f>
        <v>-46.7</v>
      </c>
      <c r="K11" s="107"/>
      <c r="L11" s="24"/>
      <c r="M11" s="24"/>
      <c r="N11" s="24"/>
    </row>
    <row r="12" spans="1:20" x14ac:dyDescent="0.25">
      <c r="A12" s="24" t="s">
        <v>239</v>
      </c>
      <c r="B12" s="37"/>
      <c r="C12" s="123"/>
      <c r="D12" s="25"/>
      <c r="E12" s="124"/>
      <c r="F12" s="123"/>
      <c r="G12" s="25"/>
      <c r="H12" s="125"/>
      <c r="I12" s="126"/>
      <c r="J12" s="197">
        <v>4</v>
      </c>
      <c r="K12" s="9" t="s">
        <v>312</v>
      </c>
      <c r="L12" s="24"/>
      <c r="M12" s="24"/>
      <c r="N12" s="24"/>
    </row>
    <row r="13" spans="1:20" x14ac:dyDescent="0.25">
      <c r="A13" s="24" t="s">
        <v>252</v>
      </c>
      <c r="B13" s="37"/>
      <c r="C13" s="123"/>
      <c r="D13" s="25"/>
      <c r="E13" s="124"/>
      <c r="F13" s="123"/>
      <c r="G13" s="25"/>
      <c r="H13" s="125"/>
      <c r="I13" s="126"/>
      <c r="J13" s="197">
        <v>0</v>
      </c>
      <c r="K13" s="106"/>
      <c r="L13" s="24"/>
      <c r="M13" s="24"/>
      <c r="N13" s="24"/>
    </row>
    <row r="14" spans="1:20" x14ac:dyDescent="0.25">
      <c r="A14" s="128" t="s">
        <v>8</v>
      </c>
      <c r="B14" s="55"/>
      <c r="C14" s="55"/>
      <c r="D14" s="129"/>
      <c r="E14" s="55"/>
      <c r="F14" s="55"/>
      <c r="G14" s="129"/>
      <c r="H14" s="55"/>
      <c r="I14" s="129"/>
      <c r="J14" s="85">
        <f>SUM(J10:J13)</f>
        <v>61.929586880000002</v>
      </c>
      <c r="K14" s="79"/>
      <c r="L14" s="24"/>
      <c r="M14" s="24"/>
      <c r="N14" s="24"/>
    </row>
    <row r="15" spans="1:20" ht="6" customHeight="1" x14ac:dyDescent="0.25">
      <c r="A15" s="130"/>
      <c r="B15" s="24"/>
      <c r="C15" s="24"/>
      <c r="D15" s="25"/>
      <c r="E15" s="24"/>
      <c r="F15" s="24"/>
      <c r="G15" s="25"/>
      <c r="H15" s="24"/>
      <c r="I15" s="25"/>
      <c r="K15" s="24"/>
      <c r="L15" s="24"/>
      <c r="M15" s="24"/>
      <c r="N15" s="24"/>
    </row>
    <row r="16" spans="1:20" x14ac:dyDescent="0.25">
      <c r="A16" s="84" t="s">
        <v>9</v>
      </c>
      <c r="B16" s="55"/>
      <c r="C16" s="55"/>
      <c r="D16" s="129"/>
      <c r="E16" s="55"/>
      <c r="F16" s="55"/>
      <c r="G16" s="129"/>
      <c r="H16" s="55"/>
      <c r="I16" s="129"/>
      <c r="J16" s="55"/>
      <c r="K16" s="24"/>
      <c r="L16" s="24"/>
      <c r="M16" s="24"/>
      <c r="N16" s="24"/>
    </row>
    <row r="17" spans="1:21" ht="14.45" customHeight="1" x14ac:dyDescent="0.25">
      <c r="A17" s="24" t="s">
        <v>256</v>
      </c>
      <c r="B17" s="197">
        <f>IF($C$1=Prices!$A$1, SUMPRODUCT(Feed!$L$23:$L$174,Prices!$B$41:$B$192), IF($C$1=Prices!$A$2, SUMPRODUCT(Feed!$L$23:$L$174,Prices!$D$41:$D$192), IF($C$1=Prices!$A$3,SUMPRODUCT(Feed!$L$23:$L$174,Prices!$G$41:$G$192), "")))/Feed!L189</f>
        <v>8.9318992969645669E-2</v>
      </c>
      <c r="C17" s="123" t="s">
        <v>50</v>
      </c>
      <c r="D17" s="25" t="s">
        <v>31</v>
      </c>
      <c r="E17" s="204">
        <f>IF(B5=2.66,(((E10-272.1)*0.005+B5)*(E10-B6)),(B5*(E10-B6)))</f>
        <v>591.78544999999997</v>
      </c>
      <c r="F17" s="123" t="s">
        <v>5</v>
      </c>
      <c r="G17" s="25"/>
      <c r="H17" s="125"/>
      <c r="I17" s="126" t="s">
        <v>7</v>
      </c>
      <c r="J17" s="66">
        <f>(B17*E17)</f>
        <v>52.857680448088594</v>
      </c>
      <c r="K17" s="117" t="s">
        <v>330</v>
      </c>
      <c r="L17" s="24"/>
      <c r="M17" s="24"/>
      <c r="N17" s="24"/>
    </row>
    <row r="18" spans="1:21" x14ac:dyDescent="0.25">
      <c r="A18" s="24" t="s">
        <v>54</v>
      </c>
      <c r="B18" s="197">
        <f>IF($C$1=Prices!$A$1, Prices!B30, IF($C$1=Prices!$A$2, Prices!D30, IF($C$1=Prices!$A$3,Prices!G30, "")))</f>
        <v>17</v>
      </c>
      <c r="C18" s="123" t="s">
        <v>22</v>
      </c>
      <c r="D18" s="25" t="s">
        <v>31</v>
      </c>
      <c r="E18" s="200">
        <f>SUM(E17:E17)/2000</f>
        <v>0.29589272499999997</v>
      </c>
      <c r="F18" s="123" t="s">
        <v>53</v>
      </c>
      <c r="G18" s="25"/>
      <c r="H18" s="125"/>
      <c r="I18" s="126" t="s">
        <v>7</v>
      </c>
      <c r="J18" s="66">
        <f>B18*E18</f>
        <v>5.0301763249999993</v>
      </c>
      <c r="K18" s="78"/>
      <c r="L18" s="24"/>
      <c r="M18" s="24"/>
      <c r="N18" s="24"/>
      <c r="U18" s="4"/>
    </row>
    <row r="19" spans="1:21" x14ac:dyDescent="0.25">
      <c r="A19" s="24" t="s">
        <v>23</v>
      </c>
      <c r="B19" s="197">
        <v>15</v>
      </c>
      <c r="C19" s="123" t="s">
        <v>33</v>
      </c>
      <c r="D19" s="25" t="s">
        <v>31</v>
      </c>
      <c r="E19" s="204">
        <v>0.2</v>
      </c>
      <c r="F19" s="123" t="s">
        <v>34</v>
      </c>
      <c r="G19" s="25"/>
      <c r="H19" s="125"/>
      <c r="I19" s="126" t="s">
        <v>7</v>
      </c>
      <c r="J19" s="66">
        <f>B19*E19</f>
        <v>3</v>
      </c>
      <c r="K19" s="9" t="s">
        <v>290</v>
      </c>
      <c r="L19" s="24"/>
      <c r="M19" s="24"/>
      <c r="N19" s="24"/>
    </row>
    <row r="20" spans="1:21" x14ac:dyDescent="0.25">
      <c r="A20" s="24" t="s">
        <v>24</v>
      </c>
      <c r="B20" s="37"/>
      <c r="C20" s="123"/>
      <c r="D20" s="25"/>
      <c r="E20" s="122"/>
      <c r="F20" s="123"/>
      <c r="G20" s="25"/>
      <c r="H20" s="125"/>
      <c r="I20" s="126"/>
      <c r="J20" s="197">
        <f>1.19*(($B$7-$B$6)/100)</f>
        <v>2.6429900000000002</v>
      </c>
      <c r="K20" s="9" t="s">
        <v>313</v>
      </c>
      <c r="L20" s="24"/>
      <c r="M20" s="24"/>
      <c r="N20" s="24"/>
    </row>
    <row r="21" spans="1:21" x14ac:dyDescent="0.25">
      <c r="A21" s="24" t="s">
        <v>57</v>
      </c>
      <c r="B21" s="37"/>
      <c r="C21" s="123"/>
      <c r="D21" s="25"/>
      <c r="E21" s="122"/>
      <c r="F21" s="123"/>
      <c r="G21" s="25"/>
      <c r="H21" s="125"/>
      <c r="I21" s="126"/>
      <c r="J21" s="197">
        <f>(0.02+0.24+0.18)*(($B$7-$B$6)/100)</f>
        <v>0.97724</v>
      </c>
      <c r="K21" s="9" t="s">
        <v>314</v>
      </c>
      <c r="L21" s="24"/>
      <c r="M21" s="24"/>
      <c r="N21" s="24"/>
    </row>
    <row r="22" spans="1:21" x14ac:dyDescent="0.25">
      <c r="A22" s="24" t="s">
        <v>246</v>
      </c>
      <c r="B22" s="37"/>
      <c r="C22" s="123"/>
      <c r="D22" s="25"/>
      <c r="E22" s="140"/>
      <c r="F22" s="123"/>
      <c r="G22" s="25"/>
      <c r="H22" s="125"/>
      <c r="I22" s="126"/>
      <c r="J22" s="197">
        <f>1.27*(($B$7-$B$6)/100)</f>
        <v>2.8206700000000002</v>
      </c>
      <c r="K22" s="9" t="s">
        <v>315</v>
      </c>
      <c r="L22" s="24"/>
      <c r="M22" s="24"/>
      <c r="N22" s="24"/>
    </row>
    <row r="23" spans="1:21" x14ac:dyDescent="0.25">
      <c r="A23" s="24" t="s">
        <v>35</v>
      </c>
      <c r="B23" s="37"/>
      <c r="C23" s="123"/>
      <c r="D23" s="25"/>
      <c r="E23" s="122"/>
      <c r="F23" s="123"/>
      <c r="G23" s="25"/>
      <c r="H23" s="125"/>
      <c r="I23" s="126"/>
      <c r="J23" s="197">
        <f>0.58*(($B$7-$B$6)/100)</f>
        <v>1.2881799999999999</v>
      </c>
      <c r="K23" s="9" t="s">
        <v>316</v>
      </c>
      <c r="L23" s="24"/>
      <c r="M23" s="24"/>
      <c r="N23" s="24"/>
    </row>
    <row r="24" spans="1:21" x14ac:dyDescent="0.25">
      <c r="A24" s="55" t="s">
        <v>25</v>
      </c>
      <c r="B24" s="55"/>
      <c r="C24" s="133"/>
      <c r="D24" s="129"/>
      <c r="E24" s="134"/>
      <c r="F24" s="133"/>
      <c r="G24" s="129"/>
      <c r="H24" s="135"/>
      <c r="I24" s="136"/>
      <c r="J24" s="205">
        <v>0</v>
      </c>
      <c r="K24" s="9"/>
      <c r="L24" s="24"/>
      <c r="M24" s="24"/>
      <c r="N24" s="24"/>
    </row>
    <row r="25" spans="1:21" x14ac:dyDescent="0.25">
      <c r="A25" s="130" t="s">
        <v>13</v>
      </c>
      <c r="B25" s="24"/>
      <c r="C25" s="24"/>
      <c r="D25" s="25"/>
      <c r="E25" s="24"/>
      <c r="F25" s="24"/>
      <c r="G25" s="25"/>
      <c r="H25" s="24"/>
      <c r="I25" s="25"/>
      <c r="J25" s="87">
        <f>SUM(J17:J24)</f>
        <v>68.616936773088597</v>
      </c>
      <c r="K25" s="66">
        <f>J25-J11</f>
        <v>115.3169367730886</v>
      </c>
      <c r="L25" s="24"/>
      <c r="M25" s="24"/>
      <c r="N25" s="24"/>
    </row>
    <row r="26" spans="1:21" ht="6" customHeight="1" x14ac:dyDescent="0.25">
      <c r="A26" s="24"/>
      <c r="B26" s="24"/>
      <c r="C26" s="24"/>
      <c r="D26" s="25"/>
      <c r="E26" s="24"/>
      <c r="F26" s="24"/>
      <c r="G26" s="25"/>
      <c r="H26" s="24"/>
      <c r="I26" s="25"/>
      <c r="K26" s="24"/>
      <c r="L26" s="24"/>
      <c r="M26" s="24"/>
      <c r="N26" s="24"/>
    </row>
    <row r="27" spans="1:21" x14ac:dyDescent="0.25">
      <c r="A27" s="84" t="s">
        <v>10</v>
      </c>
      <c r="B27" s="55"/>
      <c r="C27" s="55"/>
      <c r="D27" s="129"/>
      <c r="E27" s="55"/>
      <c r="F27" s="55"/>
      <c r="G27" s="129"/>
      <c r="H27" s="55"/>
      <c r="I27" s="129"/>
      <c r="J27" s="55"/>
      <c r="K27" s="24"/>
      <c r="L27" s="24"/>
      <c r="M27" s="24"/>
      <c r="N27" s="24"/>
    </row>
    <row r="28" spans="1:21" x14ac:dyDescent="0.25">
      <c r="A28" s="24" t="s">
        <v>267</v>
      </c>
      <c r="B28" s="24"/>
      <c r="C28" s="24"/>
      <c r="D28" s="25"/>
      <c r="E28" s="24"/>
      <c r="F28" s="24"/>
      <c r="G28" s="25"/>
      <c r="H28" s="24"/>
      <c r="I28" s="25"/>
      <c r="J28" s="197">
        <f>(5.97+0.79)*(($B$7-$B$6)/100)</f>
        <v>15.013960000000001</v>
      </c>
      <c r="K28" s="9" t="s">
        <v>317</v>
      </c>
      <c r="L28" s="24"/>
      <c r="M28" s="24"/>
      <c r="N28" s="24"/>
    </row>
    <row r="29" spans="1:21" x14ac:dyDescent="0.25">
      <c r="A29" s="24" t="s">
        <v>55</v>
      </c>
      <c r="B29" s="24"/>
      <c r="C29" s="24"/>
      <c r="D29" s="25"/>
      <c r="E29" s="24"/>
      <c r="F29" s="24"/>
      <c r="G29" s="25"/>
      <c r="H29" s="24"/>
      <c r="I29" s="25"/>
      <c r="J29" s="197">
        <f>0.41*(($B$7-$B$6)/100)</f>
        <v>0.91061000000000003</v>
      </c>
      <c r="K29" s="9" t="s">
        <v>318</v>
      </c>
      <c r="L29" s="24"/>
      <c r="M29" s="24"/>
      <c r="N29" s="24"/>
    </row>
    <row r="30" spans="1:21" x14ac:dyDescent="0.25">
      <c r="A30" s="24" t="s">
        <v>56</v>
      </c>
      <c r="B30" s="24"/>
      <c r="C30" s="24"/>
      <c r="D30" s="25"/>
      <c r="E30" s="24"/>
      <c r="F30" s="24"/>
      <c r="G30" s="25"/>
      <c r="H30" s="24"/>
      <c r="I30" s="25"/>
      <c r="J30" s="197">
        <v>1</v>
      </c>
      <c r="K30" s="9" t="s">
        <v>249</v>
      </c>
      <c r="L30" s="24"/>
      <c r="M30" s="24"/>
      <c r="N30" s="24"/>
    </row>
    <row r="31" spans="1:21" x14ac:dyDescent="0.25">
      <c r="A31" s="55" t="s">
        <v>36</v>
      </c>
      <c r="B31" s="55"/>
      <c r="C31" s="55"/>
      <c r="D31" s="129"/>
      <c r="E31" s="55"/>
      <c r="F31" s="55"/>
      <c r="G31" s="129"/>
      <c r="H31" s="55"/>
      <c r="I31" s="129"/>
      <c r="J31" s="205">
        <v>0</v>
      </c>
      <c r="K31" s="24"/>
      <c r="L31" s="24"/>
      <c r="M31" s="24"/>
      <c r="N31" s="24"/>
    </row>
    <row r="32" spans="1:21" x14ac:dyDescent="0.25">
      <c r="A32" s="130" t="s">
        <v>11</v>
      </c>
      <c r="B32" s="24"/>
      <c r="C32" s="24"/>
      <c r="D32" s="25"/>
      <c r="E32" s="24"/>
      <c r="F32" s="24"/>
      <c r="G32" s="25"/>
      <c r="H32" s="24"/>
      <c r="I32" s="25"/>
      <c r="J32" s="87">
        <f>SUM(J28:J31)</f>
        <v>16.924570000000003</v>
      </c>
      <c r="K32" s="9" t="s">
        <v>319</v>
      </c>
      <c r="L32" s="24"/>
      <c r="M32" s="24"/>
      <c r="N32" s="24"/>
    </row>
    <row r="33" spans="1:17" ht="6" customHeight="1" x14ac:dyDescent="0.25">
      <c r="A33" s="24"/>
      <c r="B33" s="24"/>
      <c r="C33" s="24"/>
      <c r="D33" s="25"/>
      <c r="E33" s="24"/>
      <c r="F33" s="24"/>
      <c r="G33" s="25"/>
      <c r="H33" s="24"/>
      <c r="I33" s="25"/>
      <c r="K33" s="66"/>
      <c r="L33" s="24"/>
      <c r="M33" s="24"/>
      <c r="N33" s="24"/>
    </row>
    <row r="34" spans="1:17" x14ac:dyDescent="0.25">
      <c r="A34" s="84" t="s">
        <v>12</v>
      </c>
      <c r="B34" s="55"/>
      <c r="C34" s="55"/>
      <c r="D34" s="129"/>
      <c r="E34" s="55"/>
      <c r="F34" s="55"/>
      <c r="G34" s="129"/>
      <c r="H34" s="55"/>
      <c r="I34" s="129"/>
      <c r="J34" s="85">
        <f>J25+J32</f>
        <v>85.541506773088599</v>
      </c>
      <c r="K34" s="66">
        <f>J34-J11</f>
        <v>132.24150677308859</v>
      </c>
      <c r="L34" s="24"/>
      <c r="M34" s="24"/>
      <c r="N34" s="24"/>
    </row>
    <row r="35" spans="1:17" x14ac:dyDescent="0.25">
      <c r="A35" s="24" t="s">
        <v>26</v>
      </c>
      <c r="B35" s="24"/>
      <c r="C35" s="24"/>
      <c r="D35" s="25"/>
      <c r="E35" s="24"/>
      <c r="F35" s="24"/>
      <c r="G35" s="25"/>
      <c r="H35" s="24"/>
      <c r="I35" s="25"/>
      <c r="J35" s="66">
        <f>J14-J25</f>
        <v>-6.6873498930885944</v>
      </c>
      <c r="K35" s="24"/>
      <c r="Q35" s="34"/>
    </row>
    <row r="36" spans="1:17" ht="15.75" thickBot="1" x14ac:dyDescent="0.3">
      <c r="A36" s="137" t="s">
        <v>14</v>
      </c>
      <c r="B36" s="24"/>
      <c r="C36" s="24"/>
      <c r="D36" s="25"/>
      <c r="E36" s="24"/>
      <c r="F36" s="24"/>
      <c r="G36" s="25"/>
      <c r="H36" s="24"/>
      <c r="I36" s="25"/>
      <c r="J36" s="88">
        <f>J14-J34</f>
        <v>-23.611919893088597</v>
      </c>
      <c r="K36" s="4"/>
      <c r="Q36" s="34"/>
    </row>
    <row r="37" spans="1:17" ht="151.5" customHeight="1" thickTop="1" x14ac:dyDescent="0.25">
      <c r="A37" s="33"/>
      <c r="B37" s="34"/>
      <c r="C37" s="34"/>
      <c r="D37" s="35"/>
      <c r="E37" s="34"/>
      <c r="F37" s="34"/>
      <c r="G37" s="35"/>
      <c r="H37" s="34"/>
      <c r="I37" s="35"/>
      <c r="J37" s="89"/>
    </row>
    <row r="38" spans="1:17" ht="14.45" customHeight="1" x14ac:dyDescent="0.25">
      <c r="A38" s="215" t="s">
        <v>30</v>
      </c>
      <c r="B38" s="216"/>
      <c r="C38" s="216"/>
      <c r="D38" s="216"/>
      <c r="E38" s="216"/>
      <c r="F38" s="216"/>
      <c r="G38" s="216"/>
      <c r="H38" s="216"/>
      <c r="I38" s="216"/>
      <c r="J38" s="90"/>
    </row>
    <row r="39" spans="1:17" ht="16.5" customHeight="1" x14ac:dyDescent="0.25">
      <c r="A39" s="39" t="s">
        <v>288</v>
      </c>
      <c r="B39" s="39"/>
      <c r="C39" s="39"/>
      <c r="D39" s="39"/>
      <c r="E39" s="39"/>
      <c r="F39" s="39"/>
      <c r="G39" s="39"/>
      <c r="H39" s="39"/>
      <c r="I39" s="39"/>
      <c r="J39" s="39" t="str">
        <f>TEXT(Notes!D2,"MMM. DD, YYYY")</f>
        <v>Dec. 01, 2015</v>
      </c>
    </row>
    <row r="40" spans="1:17" ht="22.5" customHeight="1" x14ac:dyDescent="0.25">
      <c r="B40" s="46"/>
    </row>
    <row r="41" spans="1:17" ht="27" customHeight="1" thickBot="1" x14ac:dyDescent="0.35">
      <c r="A41" s="217" t="str">
        <f>A1</f>
        <v xml:space="preserve"> KSU Finishing Swine Budget</v>
      </c>
      <c r="B41" s="227"/>
      <c r="C41" s="227"/>
      <c r="D41" s="227"/>
      <c r="E41" s="227"/>
      <c r="F41" s="227"/>
      <c r="G41" s="220"/>
      <c r="H41" s="220"/>
      <c r="I41" s="220"/>
      <c r="J41" s="116"/>
    </row>
    <row r="65" spans="12:12" x14ac:dyDescent="0.25">
      <c r="L65" s="32"/>
    </row>
    <row r="66" spans="12:12" x14ac:dyDescent="0.25">
      <c r="L66" s="32"/>
    </row>
    <row r="67" spans="12:12" x14ac:dyDescent="0.25">
      <c r="L67" s="32"/>
    </row>
    <row r="68" spans="12:12" x14ac:dyDescent="0.25">
      <c r="L68" s="32"/>
    </row>
    <row r="69" spans="12:12" x14ac:dyDescent="0.25">
      <c r="L69" s="112"/>
    </row>
    <row r="80" spans="12:12" ht="12.75" customHeight="1" x14ac:dyDescent="0.25"/>
    <row r="81" spans="1:10" ht="90.75" customHeight="1" x14ac:dyDescent="0.25"/>
    <row r="82" spans="1:10" x14ac:dyDescent="0.25">
      <c r="A82" s="215" t="s">
        <v>30</v>
      </c>
      <c r="B82" s="216"/>
      <c r="C82" s="216"/>
      <c r="D82" s="216"/>
      <c r="E82" s="216"/>
      <c r="F82" s="216"/>
      <c r="G82" s="216"/>
      <c r="H82" s="216"/>
      <c r="I82" s="216"/>
      <c r="J82" s="90"/>
    </row>
    <row r="83" spans="1:10" ht="16.5" customHeight="1" x14ac:dyDescent="0.25">
      <c r="A83" s="39" t="str">
        <f>A39</f>
        <v>Publication: AM-FMG-FinishingSwine</v>
      </c>
      <c r="B83" s="39"/>
      <c r="C83" s="39"/>
      <c r="D83" s="39"/>
      <c r="E83" s="39"/>
      <c r="F83" s="39"/>
      <c r="G83" s="39"/>
      <c r="H83" s="39"/>
      <c r="I83" s="39"/>
      <c r="J83" s="39" t="str">
        <f>J39</f>
        <v>Dec. 01, 2015</v>
      </c>
    </row>
    <row r="84" spans="1:10" ht="22.5" customHeight="1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27" customHeight="1" thickBot="1" x14ac:dyDescent="0.35">
      <c r="A85" s="217" t="str">
        <f>A41</f>
        <v xml:space="preserve"> KSU Finishing Swine Budget</v>
      </c>
      <c r="B85" s="218"/>
      <c r="C85" s="219"/>
      <c r="D85" s="219"/>
      <c r="E85" s="219"/>
      <c r="F85" s="219"/>
      <c r="G85" s="220"/>
      <c r="H85" s="220"/>
      <c r="I85" s="220"/>
      <c r="J85" s="116"/>
    </row>
    <row r="86" spans="1:10" ht="15.75" x14ac:dyDescent="0.25">
      <c r="A86" s="60" t="s">
        <v>37</v>
      </c>
    </row>
    <row r="87" spans="1:10" ht="7.15" customHeight="1" x14ac:dyDescent="0.25"/>
    <row r="88" spans="1:10" ht="15.75" thickBot="1" x14ac:dyDescent="0.3">
      <c r="A88" s="223" t="s">
        <v>253</v>
      </c>
      <c r="B88" s="224"/>
      <c r="C88" s="224"/>
      <c r="D88" s="53"/>
      <c r="E88" s="53"/>
    </row>
    <row r="89" spans="1:10" x14ac:dyDescent="0.25">
      <c r="A89" s="17" t="s">
        <v>212</v>
      </c>
      <c r="B89" s="17" t="s">
        <v>19</v>
      </c>
      <c r="C89" s="17" t="s">
        <v>4</v>
      </c>
      <c r="D89" s="34"/>
      <c r="E89" s="34"/>
    </row>
    <row r="90" spans="1:10" x14ac:dyDescent="0.25">
      <c r="A90" t="str">
        <f>Feed!A23</f>
        <v>Corn, Yellow Dent</v>
      </c>
      <c r="B90" s="5">
        <f>Feed!L23</f>
        <v>464.39196337704988</v>
      </c>
      <c r="C90" s="5" t="s">
        <v>5</v>
      </c>
      <c r="D90" s="6"/>
    </row>
    <row r="91" spans="1:10" hidden="1" x14ac:dyDescent="0.25">
      <c r="A91" t="str">
        <f>Feed!A24</f>
        <v>Corn, Nutridense</v>
      </c>
      <c r="B91" s="5">
        <f>Feed!L24</f>
        <v>0</v>
      </c>
      <c r="C91" s="5" t="s">
        <v>5</v>
      </c>
      <c r="D91" s="6"/>
    </row>
    <row r="92" spans="1:10" hidden="1" x14ac:dyDescent="0.25">
      <c r="A92" t="str">
        <f>Feed!A25</f>
        <v>Corn Bran</v>
      </c>
      <c r="B92" s="5">
        <f>Feed!L25</f>
        <v>0</v>
      </c>
      <c r="C92" s="5" t="s">
        <v>5</v>
      </c>
      <c r="D92" s="6"/>
    </row>
    <row r="93" spans="1:10" hidden="1" x14ac:dyDescent="0.25">
      <c r="A93" t="str">
        <f>Feed!A26</f>
        <v>Corn DDG</v>
      </c>
      <c r="B93" s="5">
        <f>Feed!L26</f>
        <v>0</v>
      </c>
      <c r="C93" s="5" t="s">
        <v>5</v>
      </c>
      <c r="D93" s="6"/>
    </row>
    <row r="94" spans="1:10" hidden="1" x14ac:dyDescent="0.25">
      <c r="A94" t="str">
        <f>Feed!A27</f>
        <v>Corn DDGS, &gt;10% Oil</v>
      </c>
      <c r="B94" s="5">
        <f>Feed!L27</f>
        <v>0</v>
      </c>
      <c r="C94" s="5" t="s">
        <v>5</v>
      </c>
      <c r="D94" s="6"/>
    </row>
    <row r="95" spans="1:10" hidden="1" x14ac:dyDescent="0.25">
      <c r="A95" t="str">
        <f>Feed!A28</f>
        <v>Corn DDGS, &gt;6 and &lt;9% Oil</v>
      </c>
      <c r="B95" s="5">
        <f>Feed!L28</f>
        <v>0</v>
      </c>
      <c r="C95" s="5" t="s">
        <v>5</v>
      </c>
      <c r="D95" s="6"/>
    </row>
    <row r="96" spans="1:10" hidden="1" x14ac:dyDescent="0.25">
      <c r="A96" t="str">
        <f>Feed!A29</f>
        <v>Corn DDGS, &lt;4% Oil</v>
      </c>
      <c r="B96" s="5">
        <f>Feed!L29</f>
        <v>0</v>
      </c>
      <c r="C96" s="5" t="s">
        <v>5</v>
      </c>
      <c r="D96" s="6"/>
    </row>
    <row r="97" spans="1:4" hidden="1" x14ac:dyDescent="0.25">
      <c r="A97" t="str">
        <f>Feed!A30</f>
        <v>Corn HP DDG</v>
      </c>
      <c r="B97" s="5">
        <f>Feed!L30</f>
        <v>0</v>
      </c>
      <c r="C97" s="5" t="s">
        <v>5</v>
      </c>
      <c r="D97" s="6"/>
    </row>
    <row r="98" spans="1:4" hidden="1" x14ac:dyDescent="0.25">
      <c r="A98" t="str">
        <f>Feed!A31</f>
        <v>Soybean Meal, Dehull, Sol Extr</v>
      </c>
      <c r="B98" s="5">
        <f>Feed!L31</f>
        <v>0</v>
      </c>
      <c r="C98" s="5" t="s">
        <v>5</v>
      </c>
      <c r="D98" s="6"/>
    </row>
    <row r="99" spans="1:4" hidden="1" x14ac:dyDescent="0.25">
      <c r="A99" t="str">
        <f>Feed!A32</f>
        <v>Soybean Meal, Dehulled, Expelled</v>
      </c>
      <c r="B99" s="5">
        <f>Feed!L32</f>
        <v>0</v>
      </c>
      <c r="C99" s="5" t="s">
        <v>5</v>
      </c>
      <c r="D99" s="6"/>
    </row>
    <row r="100" spans="1:4" hidden="1" x14ac:dyDescent="0.25">
      <c r="A100" t="str">
        <f>Feed!A33</f>
        <v>Soybean Meal, Solvent Extracted</v>
      </c>
      <c r="B100" s="5">
        <f>Feed!L33</f>
        <v>0</v>
      </c>
      <c r="C100" s="5" t="s">
        <v>5</v>
      </c>
      <c r="D100" s="6"/>
    </row>
    <row r="101" spans="1:4" hidden="1" x14ac:dyDescent="0.25">
      <c r="A101" t="str">
        <f>Feed!A34</f>
        <v>Corn Gluten Meal</v>
      </c>
      <c r="B101" s="5">
        <f>Feed!L34</f>
        <v>0</v>
      </c>
      <c r="C101" s="5" t="s">
        <v>5</v>
      </c>
      <c r="D101" s="6"/>
    </row>
    <row r="102" spans="1:4" hidden="1" x14ac:dyDescent="0.25">
      <c r="A102" t="str">
        <f>Feed!A35</f>
        <v>Corn Grits, Hominy Feed</v>
      </c>
      <c r="B102" s="5">
        <f>Feed!L35</f>
        <v>0</v>
      </c>
      <c r="C102" s="5" t="s">
        <v>5</v>
      </c>
      <c r="D102" s="6"/>
    </row>
    <row r="103" spans="1:4" hidden="1" x14ac:dyDescent="0.25">
      <c r="A103" t="str">
        <f>Feed!A36</f>
        <v>Cotton Seeds, Fullfat</v>
      </c>
      <c r="B103" s="5">
        <f>Feed!L36</f>
        <v>0</v>
      </c>
      <c r="C103" s="5" t="s">
        <v>5</v>
      </c>
      <c r="D103" s="6"/>
    </row>
    <row r="104" spans="1:4" hidden="1" x14ac:dyDescent="0.25">
      <c r="A104" t="str">
        <f>Feed!A37</f>
        <v>Cotton Seed Meal</v>
      </c>
      <c r="B104" s="5">
        <f>Feed!L37</f>
        <v>0</v>
      </c>
      <c r="C104" s="5" t="s">
        <v>5</v>
      </c>
      <c r="D104" s="6"/>
    </row>
    <row r="105" spans="1:4" hidden="1" x14ac:dyDescent="0.25">
      <c r="A105" t="str">
        <f>Feed!A38</f>
        <v>Feather Meal</v>
      </c>
      <c r="B105" s="5">
        <f>Feed!L38</f>
        <v>0</v>
      </c>
      <c r="C105" s="5" t="s">
        <v>5</v>
      </c>
      <c r="D105" s="6"/>
    </row>
    <row r="106" spans="1:4" hidden="1" x14ac:dyDescent="0.25">
      <c r="A106" t="str">
        <f>Feed!A39</f>
        <v>Fish Meal Combined</v>
      </c>
      <c r="B106" s="5">
        <f>Feed!L39</f>
        <v>0</v>
      </c>
      <c r="C106" s="5" t="s">
        <v>5</v>
      </c>
      <c r="D106" s="6"/>
    </row>
    <row r="107" spans="1:4" hidden="1" x14ac:dyDescent="0.25">
      <c r="A107" t="str">
        <f>Feed!A40</f>
        <v>Flaxseed</v>
      </c>
      <c r="B107" s="5">
        <f>Feed!L40</f>
        <v>0</v>
      </c>
      <c r="C107" s="5" t="s">
        <v>5</v>
      </c>
      <c r="D107" s="6"/>
    </row>
    <row r="108" spans="1:4" hidden="1" x14ac:dyDescent="0.25">
      <c r="A108" t="str">
        <f>Feed!A41</f>
        <v>Flaxseed Meal</v>
      </c>
      <c r="B108" s="5">
        <f>Feed!L41</f>
        <v>0</v>
      </c>
      <c r="C108" s="5" t="s">
        <v>5</v>
      </c>
      <c r="D108" s="6"/>
    </row>
    <row r="109" spans="1:4" hidden="1" x14ac:dyDescent="0.25">
      <c r="A109" t="str">
        <f>Feed!A42</f>
        <v>Lupins</v>
      </c>
      <c r="B109" s="5">
        <f>Feed!L42</f>
        <v>0</v>
      </c>
      <c r="C109" s="5" t="s">
        <v>5</v>
      </c>
      <c r="D109" s="6"/>
    </row>
    <row r="110" spans="1:4" hidden="1" x14ac:dyDescent="0.25">
      <c r="A110" t="str">
        <f>Feed!A43</f>
        <v>Meat Meal</v>
      </c>
      <c r="B110" s="5">
        <f>Feed!L43</f>
        <v>0</v>
      </c>
      <c r="C110" s="5" t="s">
        <v>5</v>
      </c>
      <c r="D110" s="6"/>
    </row>
    <row r="111" spans="1:4" hidden="1" x14ac:dyDescent="0.25">
      <c r="A111" t="str">
        <f>Feed!A44</f>
        <v>Meat and Bone Meal, P &gt;4%</v>
      </c>
      <c r="B111" s="5">
        <f>Feed!L44</f>
        <v>0</v>
      </c>
      <c r="C111" s="5" t="s">
        <v>5</v>
      </c>
      <c r="D111" s="6"/>
    </row>
    <row r="112" spans="1:4" hidden="1" x14ac:dyDescent="0.25">
      <c r="A112" t="str">
        <f>Feed!A45</f>
        <v>Milk, Casein</v>
      </c>
      <c r="B112" s="5">
        <f>Feed!L45</f>
        <v>0</v>
      </c>
      <c r="C112" s="5" t="s">
        <v>5</v>
      </c>
      <c r="D112" s="6"/>
    </row>
    <row r="113" spans="1:4" hidden="1" x14ac:dyDescent="0.25">
      <c r="A113" t="str">
        <f>Feed!A46</f>
        <v>Milk, Lactose</v>
      </c>
      <c r="B113" s="5">
        <f>Feed!L46</f>
        <v>0</v>
      </c>
      <c r="C113" s="5" t="s">
        <v>5</v>
      </c>
      <c r="D113" s="6"/>
    </row>
    <row r="114" spans="1:4" hidden="1" x14ac:dyDescent="0.25">
      <c r="A114" t="str">
        <f>Feed!A47</f>
        <v>Milk, Skim Milk Powder</v>
      </c>
      <c r="B114" s="5">
        <f>Feed!L47</f>
        <v>0</v>
      </c>
      <c r="C114" s="5" t="s">
        <v>5</v>
      </c>
      <c r="D114" s="6"/>
    </row>
    <row r="115" spans="1:4" hidden="1" x14ac:dyDescent="0.25">
      <c r="A115" t="str">
        <f>Feed!A48</f>
        <v>Milk, Whey Powder</v>
      </c>
      <c r="B115" s="5">
        <f>Feed!L48</f>
        <v>0</v>
      </c>
      <c r="C115" s="5" t="s">
        <v>5</v>
      </c>
      <c r="D115" s="6"/>
    </row>
    <row r="116" spans="1:4" hidden="1" x14ac:dyDescent="0.25">
      <c r="A116" t="str">
        <f>Feed!A49</f>
        <v>Milk, Whey Permeate, 85% lactose</v>
      </c>
      <c r="B116" s="5">
        <f>Feed!L49</f>
        <v>0</v>
      </c>
      <c r="C116" s="5" t="s">
        <v>5</v>
      </c>
      <c r="D116" s="6"/>
    </row>
    <row r="117" spans="1:4" hidden="1" x14ac:dyDescent="0.25">
      <c r="A117" t="str">
        <f>Feed!A50</f>
        <v>Milk, Whey Protein Concentrate</v>
      </c>
      <c r="B117" s="5">
        <f>Feed!L50</f>
        <v>0</v>
      </c>
      <c r="C117" s="5" t="s">
        <v>5</v>
      </c>
      <c r="D117" s="6"/>
    </row>
    <row r="118" spans="1:4" hidden="1" x14ac:dyDescent="0.25">
      <c r="A118" t="str">
        <f>Feed!A51</f>
        <v>Millet</v>
      </c>
      <c r="B118" s="5">
        <f>Feed!L51</f>
        <v>0</v>
      </c>
      <c r="C118" s="5" t="s">
        <v>5</v>
      </c>
      <c r="D118" s="6"/>
    </row>
    <row r="119" spans="1:4" hidden="1" x14ac:dyDescent="0.25">
      <c r="A119" t="str">
        <f>Feed!A52</f>
        <v>Molasses, Sugarbeet</v>
      </c>
      <c r="B119" s="5">
        <f>Feed!L52</f>
        <v>0</v>
      </c>
      <c r="C119" s="5" t="s">
        <v>5</v>
      </c>
      <c r="D119" s="6"/>
    </row>
    <row r="120" spans="1:4" hidden="1" x14ac:dyDescent="0.25">
      <c r="A120" t="str">
        <f>Feed!A53</f>
        <v>Molasses, Sugarcane</v>
      </c>
      <c r="B120" s="5">
        <f>Feed!L53</f>
        <v>0</v>
      </c>
      <c r="C120" s="5" t="s">
        <v>5</v>
      </c>
      <c r="D120" s="6"/>
    </row>
    <row r="121" spans="1:4" hidden="1" x14ac:dyDescent="0.25">
      <c r="A121" t="str">
        <f>Feed!A54</f>
        <v>Oats</v>
      </c>
      <c r="B121" s="5">
        <f>Feed!L54</f>
        <v>0</v>
      </c>
      <c r="C121" s="5" t="s">
        <v>5</v>
      </c>
      <c r="D121" s="6"/>
    </row>
    <row r="122" spans="1:4" hidden="1" x14ac:dyDescent="0.25">
      <c r="A122" t="str">
        <f>Feed!A55</f>
        <v>Oats, Naked</v>
      </c>
      <c r="B122" s="5">
        <f>Feed!L55</f>
        <v>0</v>
      </c>
      <c r="C122" s="5" t="s">
        <v>5</v>
      </c>
      <c r="D122" s="6"/>
    </row>
    <row r="123" spans="1:4" hidden="1" x14ac:dyDescent="0.25">
      <c r="A123" t="str">
        <f>Feed!A56</f>
        <v>Oat Groats</v>
      </c>
      <c r="B123" s="5">
        <f>Feed!L56</f>
        <v>0</v>
      </c>
      <c r="C123" s="5" t="s">
        <v>5</v>
      </c>
      <c r="D123" s="6"/>
    </row>
    <row r="124" spans="1:4" hidden="1" x14ac:dyDescent="0.25">
      <c r="A124" t="str">
        <f>Feed!A57</f>
        <v>Peanut Meal, Expelled</v>
      </c>
      <c r="B124" s="5">
        <f>Feed!L57</f>
        <v>0</v>
      </c>
      <c r="C124" s="5" t="s">
        <v>5</v>
      </c>
      <c r="D124" s="6"/>
    </row>
    <row r="125" spans="1:4" hidden="1" x14ac:dyDescent="0.25">
      <c r="A125" t="str">
        <f>Feed!A58</f>
        <v>Peanut Meal, Extracted</v>
      </c>
      <c r="B125" s="5">
        <f>Feed!L58</f>
        <v>0</v>
      </c>
      <c r="C125" s="5" t="s">
        <v>5</v>
      </c>
      <c r="D125" s="6"/>
    </row>
    <row r="126" spans="1:4" hidden="1" x14ac:dyDescent="0.25">
      <c r="A126" t="str">
        <f>Feed!A59</f>
        <v>Peas, Field Peas</v>
      </c>
      <c r="B126" s="5">
        <f>Feed!L59</f>
        <v>0</v>
      </c>
      <c r="C126" s="5" t="s">
        <v>5</v>
      </c>
      <c r="D126" s="6"/>
    </row>
    <row r="127" spans="1:4" hidden="1" x14ac:dyDescent="0.25">
      <c r="A127" t="str">
        <f>Feed!A60</f>
        <v>Pea Protein Concentrate</v>
      </c>
      <c r="B127" s="5">
        <f>Feed!L60</f>
        <v>0</v>
      </c>
      <c r="C127" s="5" t="s">
        <v>5</v>
      </c>
      <c r="D127" s="6"/>
    </row>
    <row r="128" spans="1:4" hidden="1" x14ac:dyDescent="0.25">
      <c r="A128" t="str">
        <f>Feed!A61</f>
        <v>Potato Protein Concentrate</v>
      </c>
      <c r="B128" s="5">
        <f>Feed!L61</f>
        <v>0</v>
      </c>
      <c r="C128" s="5" t="s">
        <v>5</v>
      </c>
      <c r="D128" s="6"/>
    </row>
    <row r="129" spans="1:4" hidden="1" x14ac:dyDescent="0.25">
      <c r="A129" t="str">
        <f>Feed!A62</f>
        <v>Poultry Byproduct</v>
      </c>
      <c r="B129" s="5">
        <f>Feed!L62</f>
        <v>0</v>
      </c>
      <c r="C129" s="5" t="s">
        <v>5</v>
      </c>
      <c r="D129" s="6"/>
    </row>
    <row r="130" spans="1:4" hidden="1" x14ac:dyDescent="0.25">
      <c r="A130" t="str">
        <f>Feed!A63</f>
        <v>Rice</v>
      </c>
      <c r="B130" s="5">
        <f>Feed!L63</f>
        <v>0</v>
      </c>
      <c r="C130" s="5" t="s">
        <v>5</v>
      </c>
      <c r="D130" s="6"/>
    </row>
    <row r="131" spans="1:4" hidden="1" x14ac:dyDescent="0.25">
      <c r="A131" t="str">
        <f>Feed!A64</f>
        <v>Rice Bran</v>
      </c>
      <c r="B131" s="5">
        <f>Feed!L64</f>
        <v>0</v>
      </c>
      <c r="C131" s="5" t="s">
        <v>5</v>
      </c>
      <c r="D131" s="6"/>
    </row>
    <row r="132" spans="1:4" hidden="1" x14ac:dyDescent="0.25">
      <c r="A132" t="str">
        <f>Feed!A65</f>
        <v>Rice Bran, Defatted</v>
      </c>
      <c r="B132" s="5">
        <f>Feed!L65</f>
        <v>0</v>
      </c>
      <c r="C132" s="5" t="s">
        <v>5</v>
      </c>
      <c r="D132" s="6"/>
    </row>
    <row r="133" spans="1:4" hidden="1" x14ac:dyDescent="0.25">
      <c r="A133" t="str">
        <f>Feed!A66</f>
        <v>Rice, Broken</v>
      </c>
      <c r="B133" s="5">
        <f>Feed!L66</f>
        <v>0</v>
      </c>
      <c r="C133" s="5" t="s">
        <v>5</v>
      </c>
      <c r="D133" s="6"/>
    </row>
    <row r="134" spans="1:4" hidden="1" x14ac:dyDescent="0.25">
      <c r="A134" t="str">
        <f>Feed!A67</f>
        <v>Rye</v>
      </c>
      <c r="B134" s="5">
        <f>Feed!L67</f>
        <v>0</v>
      </c>
      <c r="C134" s="5" t="s">
        <v>5</v>
      </c>
      <c r="D134" s="6"/>
    </row>
    <row r="135" spans="1:4" hidden="1" x14ac:dyDescent="0.25">
      <c r="A135" t="str">
        <f>Feed!A68</f>
        <v>Sesame Meal</v>
      </c>
      <c r="B135" s="5">
        <f>Feed!L68</f>
        <v>0</v>
      </c>
      <c r="C135" s="5" t="s">
        <v>5</v>
      </c>
      <c r="D135" s="6"/>
    </row>
    <row r="136" spans="1:4" hidden="1" x14ac:dyDescent="0.25">
      <c r="A136" t="str">
        <f>Feed!A69</f>
        <v>Sorghum</v>
      </c>
      <c r="B136" s="5">
        <f>Feed!L69</f>
        <v>0</v>
      </c>
      <c r="C136" s="5" t="s">
        <v>5</v>
      </c>
      <c r="D136" s="6"/>
    </row>
    <row r="137" spans="1:4" hidden="1" x14ac:dyDescent="0.25">
      <c r="A137" t="str">
        <f>Feed!A70</f>
        <v>Soybeans, Full Fat</v>
      </c>
      <c r="B137" s="5">
        <f>Feed!L70</f>
        <v>0</v>
      </c>
      <c r="C137" s="5" t="s">
        <v>5</v>
      </c>
      <c r="D137" s="6"/>
    </row>
    <row r="138" spans="1:4" hidden="1" x14ac:dyDescent="0.25">
      <c r="A138" t="str">
        <f>Feed!A71</f>
        <v>Soybeans, High Protein, Full Fat</v>
      </c>
      <c r="B138" s="5">
        <f>Feed!L71</f>
        <v>0</v>
      </c>
      <c r="C138" s="5" t="s">
        <v>5</v>
      </c>
      <c r="D138" s="6"/>
    </row>
    <row r="139" spans="1:4" hidden="1" x14ac:dyDescent="0.25">
      <c r="A139" t="str">
        <f>Feed!A72</f>
        <v>Soybeans, Low Oligosaccharide, Full Fat</v>
      </c>
      <c r="B139" s="5">
        <f>Feed!L72</f>
        <v>0</v>
      </c>
      <c r="C139" s="5" t="s">
        <v>5</v>
      </c>
      <c r="D139" s="6"/>
    </row>
    <row r="140" spans="1:4" hidden="1" x14ac:dyDescent="0.25">
      <c r="A140" t="str">
        <f>Feed!A73</f>
        <v>Soybean Meal, High Protein, Expelled</v>
      </c>
      <c r="B140" s="5">
        <f>Feed!L73</f>
        <v>0</v>
      </c>
      <c r="C140" s="5" t="s">
        <v>5</v>
      </c>
      <c r="D140" s="6"/>
    </row>
    <row r="141" spans="1:4" hidden="1" x14ac:dyDescent="0.25">
      <c r="A141" t="str">
        <f>Feed!A74</f>
        <v>Soybean Meal, Low Oligosacch, Expell</v>
      </c>
      <c r="B141" s="5">
        <f>Feed!L74</f>
        <v>0</v>
      </c>
      <c r="C141" s="5" t="s">
        <v>5</v>
      </c>
      <c r="D141" s="6"/>
    </row>
    <row r="142" spans="1:4" hidden="1" x14ac:dyDescent="0.25">
      <c r="A142" t="str">
        <f>Feed!A75</f>
        <v>Soybean Meal, Expelled</v>
      </c>
      <c r="B142" s="5">
        <f>Feed!L75</f>
        <v>0</v>
      </c>
      <c r="C142" s="5" t="s">
        <v>5</v>
      </c>
      <c r="D142" s="6"/>
    </row>
    <row r="143" spans="1:4" hidden="1" x14ac:dyDescent="0.25">
      <c r="A143" t="str">
        <f>Feed!A76</f>
        <v>Soybean Meal, Dehulled, Expelled</v>
      </c>
      <c r="B143" s="5">
        <f>Feed!L76</f>
        <v>0</v>
      </c>
      <c r="C143" s="5" t="s">
        <v>5</v>
      </c>
      <c r="D143" s="6"/>
    </row>
    <row r="144" spans="1:4" hidden="1" x14ac:dyDescent="0.25">
      <c r="A144" t="str">
        <f>Feed!A77</f>
        <v>Soybean Meal, Solvent Extracted</v>
      </c>
      <c r="B144" s="5">
        <f>Feed!L77</f>
        <v>0</v>
      </c>
      <c r="C144" s="5" t="s">
        <v>5</v>
      </c>
      <c r="D144" s="6"/>
    </row>
    <row r="145" spans="1:4" x14ac:dyDescent="0.25">
      <c r="A145" t="str">
        <f>Feed!A78</f>
        <v>Soybean Meal, Dehull, Sol Extr</v>
      </c>
      <c r="B145" s="5">
        <f>Feed!L78</f>
        <v>110.1436689808755</v>
      </c>
      <c r="C145" s="5" t="s">
        <v>5</v>
      </c>
      <c r="D145" s="6"/>
    </row>
    <row r="146" spans="1:4" hidden="1" x14ac:dyDescent="0.25">
      <c r="A146" t="str">
        <f>Feed!A79</f>
        <v>Soybean Meal, High Prot, Dehull, Solv Extr</v>
      </c>
      <c r="B146" s="5">
        <f>Feed!L79</f>
        <v>0</v>
      </c>
      <c r="C146" s="5" t="s">
        <v>5</v>
      </c>
      <c r="D146" s="6"/>
    </row>
    <row r="147" spans="1:4" hidden="1" x14ac:dyDescent="0.25">
      <c r="A147" t="str">
        <f>Feed!A80</f>
        <v>Soybean Meal, Enzyme Treated</v>
      </c>
      <c r="B147" s="5">
        <f>Feed!L80</f>
        <v>0</v>
      </c>
      <c r="C147" s="5" t="s">
        <v>5</v>
      </c>
      <c r="D147" s="6"/>
    </row>
    <row r="148" spans="1:4" hidden="1" x14ac:dyDescent="0.25">
      <c r="A148" t="str">
        <f>Feed!A81</f>
        <v>Soybean Meal, Fermented</v>
      </c>
      <c r="B148" s="5">
        <f>Feed!L81</f>
        <v>0</v>
      </c>
      <c r="C148" s="5" t="s">
        <v>5</v>
      </c>
      <c r="D148" s="6"/>
    </row>
    <row r="149" spans="1:4" hidden="1" x14ac:dyDescent="0.25">
      <c r="A149" t="str">
        <f>Feed!A82</f>
        <v>Soybean Hulls</v>
      </c>
      <c r="B149" s="5">
        <f>Feed!L82</f>
        <v>0</v>
      </c>
      <c r="C149" s="5" t="s">
        <v>5</v>
      </c>
      <c r="D149" s="6"/>
    </row>
    <row r="150" spans="1:4" hidden="1" x14ac:dyDescent="0.25">
      <c r="A150" t="str">
        <f>Feed!A83</f>
        <v>Soy Protein Concentrate</v>
      </c>
      <c r="B150" s="5">
        <f>Feed!L83</f>
        <v>0</v>
      </c>
      <c r="C150" s="5" t="s">
        <v>5</v>
      </c>
      <c r="D150" s="6"/>
    </row>
    <row r="151" spans="1:4" hidden="1" x14ac:dyDescent="0.25">
      <c r="A151" t="str">
        <f>Feed!A84</f>
        <v>Soy Protein Isolate</v>
      </c>
      <c r="B151" s="5">
        <f>Feed!L84</f>
        <v>0</v>
      </c>
      <c r="C151" s="5" t="s">
        <v>5</v>
      </c>
      <c r="D151" s="6"/>
    </row>
    <row r="152" spans="1:4" hidden="1" x14ac:dyDescent="0.25">
      <c r="A152" t="str">
        <f>Feed!A85</f>
        <v>Sugar Beet Pulp</v>
      </c>
      <c r="B152" s="5">
        <f>Feed!L85</f>
        <v>0</v>
      </c>
      <c r="C152" s="5" t="s">
        <v>5</v>
      </c>
      <c r="D152" s="6"/>
    </row>
    <row r="153" spans="1:4" hidden="1" x14ac:dyDescent="0.25">
      <c r="A153" t="str">
        <f>Feed!A86</f>
        <v>Sunflower, Full Fat</v>
      </c>
      <c r="B153" s="5">
        <f>Feed!L86</f>
        <v>0</v>
      </c>
      <c r="C153" s="5" t="s">
        <v>5</v>
      </c>
      <c r="D153" s="6"/>
    </row>
    <row r="154" spans="1:4" hidden="1" x14ac:dyDescent="0.25">
      <c r="A154" t="str">
        <f>Feed!A87</f>
        <v>Sunflower Meal, Solvent Extracted</v>
      </c>
      <c r="B154" s="5">
        <f>Feed!L87</f>
        <v>0</v>
      </c>
      <c r="C154" s="5" t="s">
        <v>5</v>
      </c>
      <c r="D154" s="6"/>
    </row>
    <row r="155" spans="1:4" hidden="1" x14ac:dyDescent="0.25">
      <c r="A155" t="str">
        <f>Feed!A88</f>
        <v>Sunflower Meal, Dehulled, Solvent Extr</v>
      </c>
      <c r="B155" s="5">
        <f>Feed!L88</f>
        <v>0</v>
      </c>
      <c r="C155" s="5" t="s">
        <v>5</v>
      </c>
      <c r="D155" s="6"/>
    </row>
    <row r="156" spans="1:4" hidden="1" x14ac:dyDescent="0.25">
      <c r="A156" t="str">
        <f>Feed!A89</f>
        <v>Triticale</v>
      </c>
      <c r="B156" s="5">
        <f>Feed!L89</f>
        <v>0</v>
      </c>
      <c r="C156" s="5" t="s">
        <v>5</v>
      </c>
      <c r="D156" s="6"/>
    </row>
    <row r="157" spans="1:4" hidden="1" x14ac:dyDescent="0.25">
      <c r="A157" t="str">
        <f>Feed!A90</f>
        <v>Wheat, Hard Red</v>
      </c>
      <c r="B157" s="5">
        <f>Feed!L90</f>
        <v>0</v>
      </c>
      <c r="C157" s="5" t="s">
        <v>5</v>
      </c>
      <c r="D157" s="6"/>
    </row>
    <row r="158" spans="1:4" hidden="1" x14ac:dyDescent="0.25">
      <c r="A158" t="str">
        <f>Feed!A91</f>
        <v>Wheat, Soft Red</v>
      </c>
      <c r="B158" s="5">
        <f>Feed!L91</f>
        <v>0</v>
      </c>
      <c r="C158" s="5" t="s">
        <v>5</v>
      </c>
      <c r="D158" s="6"/>
    </row>
    <row r="159" spans="1:4" hidden="1" x14ac:dyDescent="0.25">
      <c r="A159" t="str">
        <f>Feed!A92</f>
        <v>Wheat Bran</v>
      </c>
      <c r="B159" s="5">
        <f>Feed!L92</f>
        <v>0</v>
      </c>
      <c r="C159" s="5" t="s">
        <v>5</v>
      </c>
      <c r="D159" s="6"/>
    </row>
    <row r="160" spans="1:4" hidden="1" x14ac:dyDescent="0.25">
      <c r="A160" t="str">
        <f>Feed!A93</f>
        <v>Wheat Middlings</v>
      </c>
      <c r="B160" s="5">
        <f>Feed!L93</f>
        <v>0</v>
      </c>
      <c r="C160" s="5" t="s">
        <v>5</v>
      </c>
      <c r="D160" s="6"/>
    </row>
    <row r="161" spans="1:4" hidden="1" x14ac:dyDescent="0.25">
      <c r="A161" t="str">
        <f>Feed!A94</f>
        <v>Wheat Shorts</v>
      </c>
      <c r="B161" s="5">
        <f>Feed!L94</f>
        <v>0</v>
      </c>
      <c r="C161" s="5" t="s">
        <v>5</v>
      </c>
      <c r="D161" s="6"/>
    </row>
    <row r="162" spans="1:4" hidden="1" x14ac:dyDescent="0.25">
      <c r="A162" t="str">
        <f>Feed!A95</f>
        <v>Wheat DDGS</v>
      </c>
      <c r="B162" s="5">
        <f>Feed!L95</f>
        <v>0</v>
      </c>
      <c r="C162" s="5" t="s">
        <v>5</v>
      </c>
      <c r="D162" s="6"/>
    </row>
    <row r="163" spans="1:4" hidden="1" x14ac:dyDescent="0.25">
      <c r="A163" t="str">
        <f>Feed!A96</f>
        <v>Yeast, Brewers' Yeast</v>
      </c>
      <c r="B163" s="5">
        <f>Feed!L96</f>
        <v>0</v>
      </c>
      <c r="C163" s="5" t="s">
        <v>5</v>
      </c>
      <c r="D163" s="6"/>
    </row>
    <row r="164" spans="1:4" hidden="1" x14ac:dyDescent="0.25">
      <c r="A164" t="str">
        <f>Feed!A97</f>
        <v>Yeast, Single Cell Protein</v>
      </c>
      <c r="B164" s="5">
        <f>Feed!L97</f>
        <v>0</v>
      </c>
      <c r="C164" s="5" t="s">
        <v>5</v>
      </c>
      <c r="D164" s="6"/>
    </row>
    <row r="165" spans="1:4" hidden="1" x14ac:dyDescent="0.25">
      <c r="A165" t="str">
        <f>Feed!A98</f>
        <v>Beef Tallow</v>
      </c>
      <c r="B165" s="5">
        <f>Feed!L98</f>
        <v>0</v>
      </c>
      <c r="C165" s="5" t="s">
        <v>5</v>
      </c>
      <c r="D165" s="6"/>
    </row>
    <row r="166" spans="1:4" hidden="1" x14ac:dyDescent="0.25">
      <c r="A166" t="str">
        <f>Feed!A99</f>
        <v>Choice White Grease</v>
      </c>
      <c r="B166" s="5">
        <f>Feed!L99</f>
        <v>0</v>
      </c>
      <c r="C166" s="5" t="s">
        <v>5</v>
      </c>
      <c r="D166" s="6"/>
    </row>
    <row r="167" spans="1:4" hidden="1" x14ac:dyDescent="0.25">
      <c r="A167" t="str">
        <f>Feed!A100</f>
        <v>Poultry Fat</v>
      </c>
      <c r="B167" s="5">
        <f>Feed!L100</f>
        <v>0</v>
      </c>
      <c r="C167" s="5" t="s">
        <v>5</v>
      </c>
      <c r="D167" s="6"/>
    </row>
    <row r="168" spans="1:4" hidden="1" x14ac:dyDescent="0.25">
      <c r="A168" t="str">
        <f>Feed!A101</f>
        <v>Lard</v>
      </c>
      <c r="B168" s="5">
        <f>Feed!L101</f>
        <v>0</v>
      </c>
      <c r="C168" s="5" t="s">
        <v>5</v>
      </c>
      <c r="D168" s="6"/>
    </row>
    <row r="169" spans="1:4" hidden="1" x14ac:dyDescent="0.25">
      <c r="A169" t="str">
        <f>Feed!A102</f>
        <v>Restaurant Grease</v>
      </c>
      <c r="B169" s="5">
        <f>Feed!L102</f>
        <v>0</v>
      </c>
      <c r="C169" s="5" t="s">
        <v>5</v>
      </c>
      <c r="D169" s="6"/>
    </row>
    <row r="170" spans="1:4" hidden="1" x14ac:dyDescent="0.25">
      <c r="A170" t="str">
        <f>Feed!A103</f>
        <v>Canola oil</v>
      </c>
      <c r="B170" s="5">
        <f>Feed!L103</f>
        <v>0</v>
      </c>
      <c r="C170" s="5" t="s">
        <v>5</v>
      </c>
      <c r="D170" s="6"/>
    </row>
    <row r="171" spans="1:4" hidden="1" x14ac:dyDescent="0.25">
      <c r="A171" t="str">
        <f>Feed!A104</f>
        <v>Coconut oil</v>
      </c>
      <c r="B171" s="5">
        <f>Feed!L104</f>
        <v>0</v>
      </c>
      <c r="C171" s="5" t="s">
        <v>5</v>
      </c>
      <c r="D171" s="6"/>
    </row>
    <row r="172" spans="1:4" hidden="1" x14ac:dyDescent="0.25">
      <c r="A172" t="str">
        <f>Feed!A105</f>
        <v>Corn oil</v>
      </c>
      <c r="B172" s="5">
        <f>Feed!L105</f>
        <v>0</v>
      </c>
      <c r="C172" s="5" t="s">
        <v>5</v>
      </c>
      <c r="D172" s="6"/>
    </row>
    <row r="173" spans="1:4" hidden="1" x14ac:dyDescent="0.25">
      <c r="A173" t="str">
        <f>Feed!A106</f>
        <v>Palm Kernel oil</v>
      </c>
      <c r="B173" s="5">
        <f>Feed!L106</f>
        <v>0</v>
      </c>
      <c r="C173" s="5" t="s">
        <v>5</v>
      </c>
      <c r="D173" s="6"/>
    </row>
    <row r="174" spans="1:4" hidden="1" x14ac:dyDescent="0.25">
      <c r="A174" t="str">
        <f>Feed!A107</f>
        <v>Soybean oil</v>
      </c>
      <c r="B174" s="5">
        <f>Feed!L107</f>
        <v>0</v>
      </c>
      <c r="C174" s="5" t="s">
        <v>5</v>
      </c>
      <c r="D174" s="6"/>
    </row>
    <row r="175" spans="1:4" hidden="1" x14ac:dyDescent="0.25">
      <c r="A175" t="str">
        <f>Feed!A108</f>
        <v>Soybean Lecithin</v>
      </c>
      <c r="B175" s="5">
        <f>Feed!L108</f>
        <v>0</v>
      </c>
      <c r="C175" s="5" t="s">
        <v>5</v>
      </c>
      <c r="D175" s="6"/>
    </row>
    <row r="176" spans="1:4" hidden="1" x14ac:dyDescent="0.25">
      <c r="A176" t="str">
        <f>Feed!A109</f>
        <v>Sunflower oil</v>
      </c>
      <c r="B176" s="5">
        <f>Feed!L109</f>
        <v>0</v>
      </c>
      <c r="C176" s="5" t="s">
        <v>5</v>
      </c>
      <c r="D176" s="6"/>
    </row>
    <row r="177" spans="1:4" hidden="1" x14ac:dyDescent="0.25">
      <c r="A177" t="str">
        <f>Feed!A110</f>
        <v>Fat, A/V blend</v>
      </c>
      <c r="B177" s="5">
        <f>Feed!L110</f>
        <v>0</v>
      </c>
      <c r="C177" s="5" t="s">
        <v>5</v>
      </c>
      <c r="D177" s="6"/>
    </row>
    <row r="178" spans="1:4" hidden="1" x14ac:dyDescent="0.25">
      <c r="A178" t="str">
        <f>Feed!A111</f>
        <v>Calcium carbonate</v>
      </c>
      <c r="B178" s="5">
        <f>Feed!L111</f>
        <v>0</v>
      </c>
      <c r="C178" s="5" t="s">
        <v>5</v>
      </c>
      <c r="D178" s="6"/>
    </row>
    <row r="179" spans="1:4" hidden="1" x14ac:dyDescent="0.25">
      <c r="A179" t="str">
        <f>Feed!A112</f>
        <v>Calcium phosphate (tricalcium)</v>
      </c>
      <c r="B179" s="5">
        <f>Feed!L112</f>
        <v>0</v>
      </c>
      <c r="C179" s="5" t="s">
        <v>5</v>
      </c>
      <c r="D179" s="6"/>
    </row>
    <row r="180" spans="1:4" hidden="1" x14ac:dyDescent="0.25">
      <c r="A180" t="str">
        <f>Feed!A113</f>
        <v>Calcium phosphate (dicalcium)</v>
      </c>
      <c r="B180" s="5">
        <f>Feed!L113</f>
        <v>0</v>
      </c>
      <c r="C180" s="5" t="s">
        <v>5</v>
      </c>
      <c r="D180" s="6"/>
    </row>
    <row r="181" spans="1:4" x14ac:dyDescent="0.25">
      <c r="A181" t="str">
        <f>Feed!A114</f>
        <v>Calcium phosphate (monocalcium)</v>
      </c>
      <c r="B181" s="5">
        <f>Feed!L114</f>
        <v>2.2067178302706041</v>
      </c>
      <c r="C181" s="5" t="s">
        <v>5</v>
      </c>
      <c r="D181" s="6"/>
    </row>
    <row r="182" spans="1:4" hidden="1" x14ac:dyDescent="0.25">
      <c r="A182" t="str">
        <f>Feed!A115</f>
        <v>Calcium sulfate, dihydrate</v>
      </c>
      <c r="B182" s="5">
        <f>Feed!L115</f>
        <v>0</v>
      </c>
      <c r="C182" s="5" t="s">
        <v>5</v>
      </c>
      <c r="D182" s="6"/>
    </row>
    <row r="183" spans="1:4" x14ac:dyDescent="0.25">
      <c r="A183" t="str">
        <f>Feed!A116</f>
        <v>Limestone, ground</v>
      </c>
      <c r="B183" s="5">
        <f>Feed!L116</f>
        <v>5.2955280000000009</v>
      </c>
      <c r="C183" s="5" t="s">
        <v>5</v>
      </c>
      <c r="D183" s="6"/>
    </row>
    <row r="184" spans="1:4" hidden="1" x14ac:dyDescent="0.25">
      <c r="A184" t="str">
        <f>Feed!A117</f>
        <v>Magnesium phosphate</v>
      </c>
      <c r="B184" s="5">
        <f>Feed!L117</f>
        <v>0</v>
      </c>
      <c r="C184" s="5" t="s">
        <v>5</v>
      </c>
      <c r="D184" s="6"/>
    </row>
    <row r="185" spans="1:4" hidden="1" x14ac:dyDescent="0.25">
      <c r="A185" t="str">
        <f>Feed!A118</f>
        <v>Sodium carbonate</v>
      </c>
      <c r="B185" s="5">
        <f>Feed!L118</f>
        <v>0</v>
      </c>
      <c r="C185" s="5" t="s">
        <v>5</v>
      </c>
      <c r="D185" s="6"/>
    </row>
    <row r="186" spans="1:4" hidden="1" x14ac:dyDescent="0.25">
      <c r="A186" t="str">
        <f>Feed!A119</f>
        <v>Sodium bicarbonate</v>
      </c>
      <c r="B186" s="5">
        <f>Feed!L119</f>
        <v>0</v>
      </c>
      <c r="C186" s="5" t="s">
        <v>5</v>
      </c>
      <c r="D186" s="6"/>
    </row>
    <row r="187" spans="1:4" x14ac:dyDescent="0.25">
      <c r="A187" t="str">
        <f>Feed!A120</f>
        <v>Sodium chloride</v>
      </c>
      <c r="B187" s="5">
        <f>Feed!L120</f>
        <v>2.9419600000000008</v>
      </c>
      <c r="C187" s="5" t="s">
        <v>5</v>
      </c>
      <c r="D187" s="6"/>
    </row>
    <row r="188" spans="1:4" hidden="1" x14ac:dyDescent="0.25">
      <c r="A188" t="str">
        <f>Feed!A121</f>
        <v>Sodium phosphate, monobasic</v>
      </c>
      <c r="B188" s="5">
        <f>Feed!L121</f>
        <v>0</v>
      </c>
      <c r="C188" s="5" t="s">
        <v>5</v>
      </c>
      <c r="D188" s="6"/>
    </row>
    <row r="189" spans="1:4" hidden="1" x14ac:dyDescent="0.25">
      <c r="A189" t="str">
        <f>Feed!A122</f>
        <v>Sodium sulfate, decahydrate</v>
      </c>
      <c r="B189" s="5">
        <f>Feed!L122</f>
        <v>0</v>
      </c>
      <c r="C189" s="5" t="s">
        <v>5</v>
      </c>
      <c r="D189" s="6"/>
    </row>
    <row r="190" spans="1:4" x14ac:dyDescent="0.25">
      <c r="A190" t="str">
        <f>Feed!A123</f>
        <v>L-Lys-HCL</v>
      </c>
      <c r="B190" s="5">
        <f>Feed!L123</f>
        <v>1.5883526335490903</v>
      </c>
      <c r="C190" s="5" t="s">
        <v>5</v>
      </c>
      <c r="D190" s="6"/>
    </row>
    <row r="191" spans="1:4" x14ac:dyDescent="0.25">
      <c r="A191" t="str">
        <f>Feed!A124</f>
        <v>DL-Met</v>
      </c>
      <c r="B191" s="5">
        <f>Feed!L124</f>
        <v>0.10347588139699389</v>
      </c>
      <c r="C191" s="5" t="s">
        <v>5</v>
      </c>
      <c r="D191" s="6"/>
    </row>
    <row r="192" spans="1:4" x14ac:dyDescent="0.25">
      <c r="A192" t="str">
        <f>Feed!A125</f>
        <v>L-Thr</v>
      </c>
      <c r="B192" s="5">
        <f>Feed!L125</f>
        <v>0.37444002241050678</v>
      </c>
      <c r="C192" s="5" t="s">
        <v>5</v>
      </c>
      <c r="D192" s="6"/>
    </row>
    <row r="193" spans="1:4" hidden="1" x14ac:dyDescent="0.25">
      <c r="A193" t="str">
        <f>Feed!A126</f>
        <v>L-Trp</v>
      </c>
      <c r="B193" s="5">
        <f>Feed!L126</f>
        <v>0</v>
      </c>
      <c r="C193" s="5" t="s">
        <v>5</v>
      </c>
      <c r="D193" s="6"/>
    </row>
    <row r="194" spans="1:4" hidden="1" x14ac:dyDescent="0.25">
      <c r="A194" t="str">
        <f>Feed!A127</f>
        <v>L-Val</v>
      </c>
      <c r="B194" s="5">
        <f>Feed!L127</f>
        <v>0</v>
      </c>
      <c r="C194" s="5" t="s">
        <v>5</v>
      </c>
      <c r="D194" s="6"/>
    </row>
    <row r="195" spans="1:4" hidden="1" x14ac:dyDescent="0.25">
      <c r="A195" t="str">
        <f>Feed!A128</f>
        <v>L-Ileu</v>
      </c>
      <c r="B195" s="5">
        <f>Feed!L128</f>
        <v>0</v>
      </c>
      <c r="C195" s="5" t="s">
        <v>5</v>
      </c>
      <c r="D195" s="6"/>
    </row>
    <row r="196" spans="1:4" hidden="1" x14ac:dyDescent="0.25">
      <c r="A196" t="str">
        <f>Feed!A129</f>
        <v>Methionine hydroxy analog</v>
      </c>
      <c r="B196" s="5">
        <f>Feed!L129</f>
        <v>0</v>
      </c>
      <c r="C196" s="5" t="s">
        <v>5</v>
      </c>
      <c r="D196" s="6"/>
    </row>
    <row r="197" spans="1:4" hidden="1" x14ac:dyDescent="0.25">
      <c r="A197" t="str">
        <f>Feed!A130</f>
        <v>Glutamine</v>
      </c>
      <c r="B197" s="5">
        <f>Feed!L130</f>
        <v>0</v>
      </c>
      <c r="C197" s="5" t="s">
        <v>5</v>
      </c>
      <c r="D197" s="6"/>
    </row>
    <row r="198" spans="1:4" hidden="1" x14ac:dyDescent="0.25">
      <c r="A198" t="str">
        <f>Feed!A131</f>
        <v>Glutamic acid</v>
      </c>
      <c r="B198" s="5">
        <f>Feed!L131</f>
        <v>0</v>
      </c>
      <c r="C198" s="5" t="s">
        <v>5</v>
      </c>
      <c r="D198" s="6"/>
    </row>
    <row r="199" spans="1:4" hidden="1" x14ac:dyDescent="0.25">
      <c r="A199" t="str">
        <f>Feed!A132</f>
        <v>Biolys</v>
      </c>
      <c r="B199" s="5">
        <f>Feed!L132</f>
        <v>0</v>
      </c>
      <c r="C199" s="5" t="s">
        <v>5</v>
      </c>
      <c r="D199" s="6"/>
    </row>
    <row r="200" spans="1:4" hidden="1" x14ac:dyDescent="0.25">
      <c r="A200" t="str">
        <f>Feed!A133</f>
        <v>Liquid lysine 60%</v>
      </c>
      <c r="B200" s="5">
        <f>Feed!L133</f>
        <v>0</v>
      </c>
      <c r="C200" s="5" t="s">
        <v>5</v>
      </c>
      <c r="D200" s="6"/>
    </row>
    <row r="201" spans="1:4" hidden="1" x14ac:dyDescent="0.25">
      <c r="A201" t="str">
        <f>Feed!A134</f>
        <v>MHA dry</v>
      </c>
      <c r="B201" s="5">
        <f>Feed!L134</f>
        <v>0</v>
      </c>
      <c r="C201" s="5" t="s">
        <v>5</v>
      </c>
      <c r="D201" s="6"/>
    </row>
    <row r="202" spans="1:4" x14ac:dyDescent="0.25">
      <c r="A202" t="str">
        <f>Feed!A135</f>
        <v>Ractopamine 9 g/lb</v>
      </c>
      <c r="B202" s="5">
        <f>Feed!L135</f>
        <v>2.1785655119556373E-2</v>
      </c>
      <c r="C202" s="5" t="s">
        <v>5</v>
      </c>
      <c r="D202" s="6"/>
    </row>
    <row r="203" spans="1:4" hidden="1" x14ac:dyDescent="0.25">
      <c r="A203" t="str">
        <f>Feed!A136</f>
        <v>Phase 2 supplement (PEP2)</v>
      </c>
      <c r="B203" s="5">
        <f>Feed!L136</f>
        <v>0</v>
      </c>
      <c r="C203" s="5" t="s">
        <v>5</v>
      </c>
      <c r="D203" s="6"/>
    </row>
    <row r="204" spans="1:4" hidden="1" x14ac:dyDescent="0.25">
      <c r="A204" t="str">
        <f>Feed!A137</f>
        <v>2007 Starter base mix</v>
      </c>
      <c r="B204" s="5">
        <f>Feed!L137</f>
        <v>0</v>
      </c>
      <c r="C204" s="5" t="s">
        <v>5</v>
      </c>
      <c r="D204" s="6"/>
    </row>
    <row r="205" spans="1:4" hidden="1" x14ac:dyDescent="0.25">
      <c r="A205" t="str">
        <f>Feed!A138</f>
        <v>2007 Grow-finish base mix</v>
      </c>
      <c r="B205" s="5">
        <f>Feed!L138</f>
        <v>0</v>
      </c>
      <c r="C205" s="5" t="s">
        <v>5</v>
      </c>
      <c r="D205" s="6"/>
    </row>
    <row r="206" spans="1:4" hidden="1" x14ac:dyDescent="0.25">
      <c r="A206" t="str">
        <f>Feed!A139</f>
        <v>Developer base mix</v>
      </c>
      <c r="B206" s="5">
        <f>Feed!L139</f>
        <v>0</v>
      </c>
      <c r="C206" s="5" t="s">
        <v>5</v>
      </c>
      <c r="D206" s="6"/>
    </row>
    <row r="207" spans="1:4" hidden="1" x14ac:dyDescent="0.25">
      <c r="A207" t="str">
        <f>Feed!A140</f>
        <v>2007 Sow base mix</v>
      </c>
      <c r="B207" s="5">
        <f>Feed!L140</f>
        <v>0</v>
      </c>
      <c r="C207" s="5" t="s">
        <v>5</v>
      </c>
      <c r="D207" s="6"/>
    </row>
    <row r="208" spans="1:4" x14ac:dyDescent="0.25">
      <c r="A208" t="str">
        <f>Feed!A141</f>
        <v>Vitamin premix with phytase</v>
      </c>
      <c r="B208" s="5">
        <f>Feed!L141</f>
        <v>0.62647632986137569</v>
      </c>
      <c r="C208" s="5" t="s">
        <v>5</v>
      </c>
      <c r="D208" s="6"/>
    </row>
    <row r="209" spans="1:4" x14ac:dyDescent="0.25">
      <c r="A209" t="str">
        <f>Feed!A142</f>
        <v>Trace mineral premix</v>
      </c>
      <c r="B209" s="5">
        <f>Feed!L142</f>
        <v>0.62647632986137569</v>
      </c>
      <c r="C209" s="5" t="s">
        <v>5</v>
      </c>
      <c r="D209" s="6"/>
    </row>
    <row r="210" spans="1:4" hidden="1" x14ac:dyDescent="0.25">
      <c r="A210" t="str">
        <f>Feed!A143</f>
        <v>Sow add pack</v>
      </c>
      <c r="B210" s="5">
        <f>Feed!L143</f>
        <v>0</v>
      </c>
      <c r="C210" s="5" t="s">
        <v>5</v>
      </c>
      <c r="D210" s="6"/>
    </row>
    <row r="211" spans="1:4" hidden="1" x14ac:dyDescent="0.25">
      <c r="A211" t="str">
        <f>Feed!A144</f>
        <v>Vitamin premix without phytase</v>
      </c>
      <c r="B211" s="5">
        <f>Feed!L144</f>
        <v>0</v>
      </c>
      <c r="C211" s="5" t="s">
        <v>5</v>
      </c>
      <c r="D211" s="6"/>
    </row>
    <row r="212" spans="1:4" hidden="1" x14ac:dyDescent="0.25">
      <c r="A212" t="str">
        <f>Feed!A145</f>
        <v>GF DDGS Base Mix</v>
      </c>
      <c r="B212" s="5">
        <f>Feed!L145</f>
        <v>0</v>
      </c>
      <c r="C212" s="5" t="s">
        <v>5</v>
      </c>
      <c r="D212" s="6"/>
    </row>
    <row r="213" spans="1:4" hidden="1" x14ac:dyDescent="0.25">
      <c r="A213" t="str">
        <f>Feed!A146</f>
        <v>GF synthetics Base Mix</v>
      </c>
      <c r="B213" s="5">
        <f>Feed!L146</f>
        <v>0</v>
      </c>
      <c r="C213" s="5" t="s">
        <v>5</v>
      </c>
      <c r="D213" s="6"/>
    </row>
    <row r="214" spans="1:4" hidden="1" x14ac:dyDescent="0.25">
      <c r="A214" t="str">
        <f>Feed!A147</f>
        <v>Choline chloride 60%</v>
      </c>
      <c r="B214" s="5">
        <f>Feed!L147</f>
        <v>0</v>
      </c>
      <c r="C214" s="5" t="s">
        <v>5</v>
      </c>
      <c r="D214" s="6"/>
    </row>
    <row r="215" spans="1:4" hidden="1" x14ac:dyDescent="0.25">
      <c r="A215" t="str">
        <f>Feed!A148</f>
        <v>Natuphos 600</v>
      </c>
      <c r="B215" s="5">
        <f>Feed!L148</f>
        <v>0</v>
      </c>
      <c r="C215" s="5" t="s">
        <v>5</v>
      </c>
      <c r="D215" s="6"/>
    </row>
    <row r="216" spans="1:4" hidden="1" x14ac:dyDescent="0.25">
      <c r="A216" t="str">
        <f>Feed!A149</f>
        <v>Natuphos 1200</v>
      </c>
      <c r="B216" s="5">
        <f>Feed!L149</f>
        <v>0</v>
      </c>
      <c r="C216" s="5" t="s">
        <v>5</v>
      </c>
      <c r="D216" s="6"/>
    </row>
    <row r="217" spans="1:4" hidden="1" x14ac:dyDescent="0.25">
      <c r="A217" t="str">
        <f>Feed!A150</f>
        <v>Optiphos 2000</v>
      </c>
      <c r="B217" s="5">
        <f>Feed!L150</f>
        <v>0</v>
      </c>
      <c r="C217" s="5" t="s">
        <v>5</v>
      </c>
      <c r="D217" s="6"/>
    </row>
    <row r="218" spans="1:4" hidden="1" x14ac:dyDescent="0.25">
      <c r="A218" t="str">
        <f>Feed!A151</f>
        <v>Phyzyme 1200</v>
      </c>
      <c r="B218" s="5">
        <f>Feed!L151</f>
        <v>0</v>
      </c>
      <c r="C218" s="5" t="s">
        <v>5</v>
      </c>
      <c r="D218" s="6"/>
    </row>
    <row r="219" spans="1:4" hidden="1" x14ac:dyDescent="0.25">
      <c r="A219" t="str">
        <f>Feed!A152</f>
        <v>Phyzyme 5000</v>
      </c>
      <c r="B219" s="5">
        <f>Feed!L152</f>
        <v>0</v>
      </c>
      <c r="C219" s="5" t="s">
        <v>5</v>
      </c>
      <c r="D219" s="6"/>
    </row>
    <row r="220" spans="1:4" hidden="1" x14ac:dyDescent="0.25">
      <c r="A220" t="str">
        <f>Feed!A153</f>
        <v>Ronozyme CT (10,000)</v>
      </c>
      <c r="B220" s="5">
        <f>Feed!L153</f>
        <v>0</v>
      </c>
      <c r="C220" s="5" t="s">
        <v>5</v>
      </c>
      <c r="D220" s="6"/>
    </row>
    <row r="221" spans="1:4" hidden="1" x14ac:dyDescent="0.25">
      <c r="A221" t="str">
        <f>Feed!A154</f>
        <v>Ronozyme M (50,000)</v>
      </c>
      <c r="B221" s="5">
        <f>Feed!L154</f>
        <v>0</v>
      </c>
      <c r="C221" s="5" t="s">
        <v>5</v>
      </c>
      <c r="D221" s="6"/>
    </row>
    <row r="222" spans="1:4" x14ac:dyDescent="0.25">
      <c r="A222" t="str">
        <f>Feed!A155</f>
        <v>Ronozyme PMX PLT (4625 FYT/g)</v>
      </c>
      <c r="B222" s="5">
        <f>Feed!L155</f>
        <v>7.1154959605232604E-2</v>
      </c>
      <c r="C222" s="5" t="s">
        <v>5</v>
      </c>
      <c r="D222" s="6"/>
    </row>
    <row r="223" spans="1:4" hidden="1" x14ac:dyDescent="0.25">
      <c r="A223" t="str">
        <f>Feed!A156</f>
        <v>Zinc oxide</v>
      </c>
      <c r="B223" s="5">
        <f>Feed!L156</f>
        <v>0</v>
      </c>
      <c r="C223" s="5" t="s">
        <v>5</v>
      </c>
      <c r="D223" s="6"/>
    </row>
    <row r="224" spans="1:4" hidden="1" x14ac:dyDescent="0.25">
      <c r="A224" t="str">
        <f>Feed!A157</f>
        <v>Copper sulfate</v>
      </c>
      <c r="B224" s="5">
        <f>Feed!L157</f>
        <v>0</v>
      </c>
      <c r="C224" s="5" t="s">
        <v>5</v>
      </c>
      <c r="D224" s="6"/>
    </row>
    <row r="225" spans="1:4" hidden="1" x14ac:dyDescent="0.25">
      <c r="A225" t="str">
        <f>Feed!A158</f>
        <v>Potassium chloride</v>
      </c>
      <c r="B225" s="5">
        <f>Feed!L158</f>
        <v>0</v>
      </c>
      <c r="C225" s="5" t="s">
        <v>5</v>
      </c>
      <c r="D225" s="6"/>
    </row>
    <row r="226" spans="1:4" hidden="1" x14ac:dyDescent="0.25">
      <c r="A226" t="str">
        <f>Feed!A159</f>
        <v>Calcium chloride</v>
      </c>
      <c r="B226" s="5">
        <f>Feed!L159</f>
        <v>0</v>
      </c>
      <c r="C226" s="5" t="s">
        <v>5</v>
      </c>
      <c r="D226" s="6"/>
    </row>
    <row r="227" spans="1:4" hidden="1" x14ac:dyDescent="0.25">
      <c r="A227" t="str">
        <f>Feed!A160</f>
        <v>Acidifier</v>
      </c>
      <c r="B227" s="5">
        <f>Feed!L160</f>
        <v>0</v>
      </c>
      <c r="C227" s="5" t="s">
        <v>5</v>
      </c>
      <c r="D227" s="6"/>
    </row>
    <row r="228" spans="1:4" hidden="1" x14ac:dyDescent="0.25">
      <c r="A228" t="str">
        <f>Feed!A161</f>
        <v>Vitamin E, 20,000 IU</v>
      </c>
      <c r="B228" s="5">
        <f>Feed!L161</f>
        <v>0</v>
      </c>
      <c r="C228" s="5" t="s">
        <v>5</v>
      </c>
      <c r="D228" s="6"/>
    </row>
    <row r="229" spans="1:4" hidden="1" x14ac:dyDescent="0.25">
      <c r="A229" t="str">
        <f>Feed!A162</f>
        <v>Phase 2 supplement D</v>
      </c>
      <c r="B229" s="5">
        <f>Feed!L162</f>
        <v>0</v>
      </c>
      <c r="C229" s="5" t="s">
        <v>5</v>
      </c>
      <c r="D229" s="6"/>
    </row>
    <row r="230" spans="1:4" hidden="1" x14ac:dyDescent="0.25">
      <c r="A230" t="str">
        <f>Feed!A163</f>
        <v>DPS 50</v>
      </c>
      <c r="B230" s="5">
        <f>Feed!L163</f>
        <v>0</v>
      </c>
      <c r="C230" s="5" t="s">
        <v>5</v>
      </c>
      <c r="D230" s="6"/>
    </row>
    <row r="231" spans="1:4" hidden="1" x14ac:dyDescent="0.25">
      <c r="A231" t="str">
        <f>Feed!A164</f>
        <v>PEP2+</v>
      </c>
      <c r="B231" s="5">
        <f>Feed!L164</f>
        <v>0</v>
      </c>
      <c r="C231" s="5" t="s">
        <v>5</v>
      </c>
      <c r="D231" s="6"/>
    </row>
    <row r="232" spans="1:4" hidden="1" x14ac:dyDescent="0.25">
      <c r="A232" t="str">
        <f>Feed!A165</f>
        <v>PEP NS</v>
      </c>
      <c r="B232" s="5">
        <f>Feed!L165</f>
        <v>0</v>
      </c>
      <c r="C232" s="5" t="s">
        <v>5</v>
      </c>
      <c r="D232" s="6"/>
    </row>
    <row r="233" spans="1:4" hidden="1" x14ac:dyDescent="0.25">
      <c r="A233" t="str">
        <f>Feed!A166</f>
        <v>Natural vitamin E 20,000 IU/lb</v>
      </c>
      <c r="B233" s="5">
        <f>Feed!L166</f>
        <v>0</v>
      </c>
      <c r="C233" s="5" t="s">
        <v>5</v>
      </c>
      <c r="D233" s="6"/>
    </row>
    <row r="234" spans="1:4" hidden="1" x14ac:dyDescent="0.25">
      <c r="A234" t="str">
        <f>Feed!A167</f>
        <v>Other ingredient</v>
      </c>
      <c r="B234" s="5">
        <f>Feed!L167</f>
        <v>0</v>
      </c>
      <c r="C234" s="5" t="s">
        <v>5</v>
      </c>
      <c r="D234" s="6"/>
    </row>
    <row r="235" spans="1:4" hidden="1" x14ac:dyDescent="0.25">
      <c r="A235" t="str">
        <f>Feed!A168</f>
        <v>Corn DDGS, 10.5% Oil</v>
      </c>
      <c r="B235" s="5">
        <f>Feed!L168</f>
        <v>0</v>
      </c>
      <c r="C235" s="5" t="s">
        <v>5</v>
      </c>
      <c r="D235" s="6"/>
    </row>
    <row r="236" spans="1:4" hidden="1" x14ac:dyDescent="0.25">
      <c r="A236" t="str">
        <f>Feed!A169</f>
        <v>Corn DDGS, 7.5% Oil</v>
      </c>
      <c r="B236" s="5">
        <f>Feed!L169</f>
        <v>0</v>
      </c>
      <c r="C236" s="5" t="s">
        <v>5</v>
      </c>
    </row>
    <row r="237" spans="1:4" hidden="1" x14ac:dyDescent="0.25">
      <c r="A237" t="str">
        <f>Feed!A170</f>
        <v>Corn DDGS, 4.5% Oil</v>
      </c>
      <c r="B237" s="5">
        <f>Feed!L170</f>
        <v>0</v>
      </c>
      <c r="C237" s="5" t="s">
        <v>5</v>
      </c>
    </row>
    <row r="238" spans="1:4" hidden="1" x14ac:dyDescent="0.25">
      <c r="A238" t="str">
        <f>Feed!A171</f>
        <v>Denegard</v>
      </c>
      <c r="B238" s="5">
        <f>Feed!L171</f>
        <v>0</v>
      </c>
      <c r="C238" s="5" t="s">
        <v>5</v>
      </c>
    </row>
    <row r="239" spans="1:4" hidden="1" x14ac:dyDescent="0.25">
      <c r="A239" t="str">
        <f>Feed!A172</f>
        <v>CTC 50</v>
      </c>
      <c r="B239" s="5">
        <f>Feed!L172</f>
        <v>0</v>
      </c>
      <c r="C239" s="5" t="s">
        <v>5</v>
      </c>
    </row>
    <row r="240" spans="1:4" hidden="1" x14ac:dyDescent="0.25">
      <c r="A240" t="str">
        <f>Feed!A173</f>
        <v>Bentonite</v>
      </c>
      <c r="B240" s="5">
        <f>Feed!L173</f>
        <v>0</v>
      </c>
      <c r="C240" s="5" t="s">
        <v>5</v>
      </c>
    </row>
    <row r="241" spans="1:6" hidden="1" x14ac:dyDescent="0.25">
      <c r="A241" t="str">
        <f>Feed!A174</f>
        <v>Phase 2 supplement (Feb, 2014)</v>
      </c>
      <c r="B241" s="5">
        <f>Feed!L174</f>
        <v>0</v>
      </c>
      <c r="C241" s="5" t="s">
        <v>5</v>
      </c>
    </row>
    <row r="242" spans="1:6" hidden="1" x14ac:dyDescent="0.25">
      <c r="A242" t="str">
        <f>Feed!A175</f>
        <v>Other ingredient</v>
      </c>
      <c r="B242" s="5">
        <f>Feed!L175</f>
        <v>0</v>
      </c>
    </row>
    <row r="243" spans="1:6" hidden="1" x14ac:dyDescent="0.25">
      <c r="A243" t="str">
        <f>Feed!A176</f>
        <v>Other ingredient</v>
      </c>
      <c r="B243" s="5">
        <f>Feed!L176</f>
        <v>0</v>
      </c>
    </row>
    <row r="244" spans="1:6" hidden="1" x14ac:dyDescent="0.25">
      <c r="A244" t="str">
        <f>Feed!A177</f>
        <v>Other ingredient</v>
      </c>
      <c r="B244" s="5">
        <f>Feed!L177</f>
        <v>0</v>
      </c>
    </row>
    <row r="245" spans="1:6" hidden="1" x14ac:dyDescent="0.25">
      <c r="A245" t="str">
        <f>Feed!A178</f>
        <v>Other ingredient</v>
      </c>
      <c r="B245" s="5">
        <f>Feed!L178</f>
        <v>0</v>
      </c>
    </row>
    <row r="246" spans="1:6" hidden="1" x14ac:dyDescent="0.25">
      <c r="A246" t="str">
        <f>Feed!A179</f>
        <v>Other ingredient</v>
      </c>
      <c r="B246" s="5">
        <f>Feed!L179</f>
        <v>0</v>
      </c>
    </row>
    <row r="247" spans="1:6" hidden="1" x14ac:dyDescent="0.25">
      <c r="A247" t="str">
        <f>Feed!A180</f>
        <v>Other ingredient</v>
      </c>
      <c r="B247" s="5">
        <f>Feed!L180</f>
        <v>0</v>
      </c>
    </row>
    <row r="248" spans="1:6" hidden="1" x14ac:dyDescent="0.25">
      <c r="A248" t="str">
        <f>Feed!A181</f>
        <v>Other ingredient</v>
      </c>
      <c r="B248" s="5">
        <f>Feed!L181</f>
        <v>0</v>
      </c>
    </row>
    <row r="249" spans="1:6" hidden="1" x14ac:dyDescent="0.25">
      <c r="A249" t="str">
        <f>Feed!A182</f>
        <v>Other ingredient</v>
      </c>
      <c r="B249" s="5">
        <f>Feed!L182</f>
        <v>0</v>
      </c>
    </row>
    <row r="250" spans="1:6" hidden="1" x14ac:dyDescent="0.25">
      <c r="A250" t="str">
        <f>Feed!A183</f>
        <v>Other ingredient</v>
      </c>
      <c r="B250" s="5">
        <f>Feed!L183</f>
        <v>0</v>
      </c>
    </row>
    <row r="251" spans="1:6" hidden="1" x14ac:dyDescent="0.25">
      <c r="A251" t="str">
        <f>Feed!A184</f>
        <v>Other ingredient</v>
      </c>
      <c r="B251" s="5">
        <f>Feed!L184</f>
        <v>0</v>
      </c>
    </row>
    <row r="252" spans="1:6" hidden="1" x14ac:dyDescent="0.25">
      <c r="A252" t="str">
        <f>Feed!A185</f>
        <v>Other ingredient</v>
      </c>
      <c r="B252" s="5">
        <f>Feed!L185</f>
        <v>0</v>
      </c>
    </row>
    <row r="253" spans="1:6" hidden="1" x14ac:dyDescent="0.25">
      <c r="A253" t="str">
        <f>Feed!A186</f>
        <v>Other ingredient</v>
      </c>
      <c r="B253" s="5">
        <f>Feed!L186</f>
        <v>0</v>
      </c>
    </row>
    <row r="254" spans="1:6" ht="6" customHeight="1" x14ac:dyDescent="0.25"/>
    <row r="255" spans="1:6" ht="15.75" thickBot="1" x14ac:dyDescent="0.3">
      <c r="A255" s="54" t="s">
        <v>292</v>
      </c>
      <c r="B255" s="53"/>
      <c r="C255" s="53"/>
      <c r="D255" s="53"/>
      <c r="E255" s="53"/>
      <c r="F255" s="53"/>
    </row>
    <row r="256" spans="1:6" ht="30" customHeight="1" x14ac:dyDescent="0.25">
      <c r="A256" s="56"/>
      <c r="B256" s="118" t="s">
        <v>38</v>
      </c>
      <c r="C256" s="221" t="s">
        <v>39</v>
      </c>
      <c r="D256" s="221"/>
      <c r="E256" s="222" t="s">
        <v>40</v>
      </c>
      <c r="F256" s="222"/>
    </row>
    <row r="257" spans="1:10" x14ac:dyDescent="0.25">
      <c r="A257" t="str">
        <f>Prices!A14</f>
        <v>Market Hogs ($/cwt)</v>
      </c>
      <c r="B257" s="4">
        <f>Prices!B14</f>
        <v>40.36</v>
      </c>
      <c r="C257" s="4">
        <f>Prices!D14</f>
        <v>42.857500000000002</v>
      </c>
      <c r="D257" s="4"/>
      <c r="E257" s="4">
        <f>Prices!G14</f>
        <v>52.07</v>
      </c>
      <c r="F257" s="4"/>
    </row>
    <row r="258" spans="1:10" x14ac:dyDescent="0.25">
      <c r="A258" t="str">
        <f>Prices!A16</f>
        <v>Feeder Pig ($/hd)</v>
      </c>
      <c r="B258" s="4">
        <f>Prices!B16</f>
        <v>46.7</v>
      </c>
      <c r="C258" s="4">
        <f>Prices!D16</f>
        <v>64.623443949999995</v>
      </c>
      <c r="D258" s="4"/>
      <c r="E258" s="4">
        <f>Prices!G16</f>
        <v>78.203017860000017</v>
      </c>
      <c r="F258" s="4"/>
    </row>
    <row r="259" spans="1:10" x14ac:dyDescent="0.25">
      <c r="A259" t="str">
        <f>Prices!A30</f>
        <v>Swine Feed processing ($/ton) charge</v>
      </c>
      <c r="B259" s="4">
        <f>Prices!B30</f>
        <v>17</v>
      </c>
      <c r="C259" s="4">
        <f>Prices!D30</f>
        <v>17</v>
      </c>
      <c r="D259" s="4"/>
      <c r="E259" s="4">
        <f>Prices!G30</f>
        <v>17</v>
      </c>
    </row>
    <row r="260" spans="1:10" x14ac:dyDescent="0.25">
      <c r="A260" t="s">
        <v>261</v>
      </c>
      <c r="B260" s="4">
        <f>SUMPRODUCT(Feed!$L$23:$L$174,Prices!$B$41:$B$192)/Feed!L189</f>
        <v>8.9318992969645669E-2</v>
      </c>
      <c r="C260" s="4">
        <f>SUMPRODUCT(Feed!$L$23:$L$174,Prices!$D$41:$D$192)/Feed!L189</f>
        <v>9.021218289934213E-2</v>
      </c>
      <c r="D260" s="4"/>
      <c r="E260" s="4">
        <f>SUMPRODUCT(Feed!$L$23:$L$174,Prices!$G$41:$G$192)/Feed!L189</f>
        <v>9.1105372829038564E-2</v>
      </c>
    </row>
    <row r="261" spans="1:10" x14ac:dyDescent="0.25">
      <c r="A261" t="str">
        <f>Prices!A31</f>
        <v>Corn ($/bu)</v>
      </c>
      <c r="B261" s="4">
        <f>Prices!B31</f>
        <v>3.77</v>
      </c>
      <c r="C261" s="4">
        <f>Prices!D31</f>
        <v>4.0660000000000007</v>
      </c>
      <c r="D261" s="4"/>
      <c r="E261" s="4">
        <f>Prices!G31</f>
        <v>3.55</v>
      </c>
      <c r="F261" s="4"/>
    </row>
    <row r="262" spans="1:10" x14ac:dyDescent="0.25">
      <c r="A262" t="str">
        <f>Prices!A32</f>
        <v>Soybean Meal ($/ton)</v>
      </c>
      <c r="B262" s="4">
        <f>Prices!B32</f>
        <v>281.60000000000002</v>
      </c>
      <c r="C262" s="4">
        <f>Prices!D32</f>
        <v>291.7</v>
      </c>
      <c r="D262" s="4"/>
      <c r="E262" s="4">
        <f>Prices!G32</f>
        <v>326</v>
      </c>
      <c r="F262" s="4"/>
    </row>
    <row r="263" spans="1:10" x14ac:dyDescent="0.25">
      <c r="A263" t="str">
        <f>Prices!A33</f>
        <v>DDGS ($/ton)</v>
      </c>
      <c r="B263" s="4">
        <f>Prices!B33</f>
        <v>147.5</v>
      </c>
      <c r="C263" s="4">
        <f>Prices!D33</f>
        <v>159.08090185676394</v>
      </c>
      <c r="D263" s="4"/>
      <c r="E263" s="4">
        <f>Prices!G33</f>
        <v>138.89257294429709</v>
      </c>
      <c r="F263" s="4"/>
    </row>
    <row r="264" spans="1:10" x14ac:dyDescent="0.25">
      <c r="A264" t="s">
        <v>243</v>
      </c>
      <c r="B264" s="4">
        <f>Prices!B38</f>
        <v>0.41448070442260443</v>
      </c>
      <c r="C264" s="4">
        <f>Prices!D38</f>
        <v>0.41862551146683047</v>
      </c>
      <c r="D264" s="4"/>
      <c r="E264" s="4">
        <f>Prices!G38</f>
        <v>0.42277031851105651</v>
      </c>
      <c r="F264" s="4"/>
    </row>
    <row r="265" spans="1:10" ht="149.25" customHeight="1" x14ac:dyDescent="0.25">
      <c r="B265" s="57"/>
      <c r="C265" s="58"/>
      <c r="D265" s="35"/>
      <c r="E265" s="58"/>
      <c r="F265" s="35"/>
    </row>
    <row r="266" spans="1:10" ht="63" customHeight="1" x14ac:dyDescent="0.25">
      <c r="B266" s="57"/>
      <c r="C266" s="58"/>
      <c r="D266" s="35"/>
      <c r="E266" s="58"/>
      <c r="F266" s="35"/>
    </row>
    <row r="267" spans="1:10" ht="15.75" customHeight="1" x14ac:dyDescent="0.25"/>
    <row r="268" spans="1:10" x14ac:dyDescent="0.25">
      <c r="A268" s="215" t="s">
        <v>30</v>
      </c>
      <c r="B268" s="216"/>
      <c r="C268" s="216"/>
      <c r="D268" s="216"/>
      <c r="E268" s="216"/>
      <c r="F268" s="216"/>
      <c r="G268" s="216"/>
      <c r="H268" s="216"/>
      <c r="I268" s="216"/>
      <c r="J268" s="90"/>
    </row>
    <row r="269" spans="1:10" ht="15.75" x14ac:dyDescent="0.25">
      <c r="A269" s="39" t="str">
        <f>A83</f>
        <v>Publication: AM-FMG-FinishingSwine</v>
      </c>
      <c r="B269" s="39"/>
      <c r="C269" s="39"/>
      <c r="D269" s="39"/>
      <c r="E269" s="39"/>
      <c r="F269" s="39"/>
      <c r="G269" s="39"/>
      <c r="H269" s="39"/>
      <c r="I269" s="39"/>
      <c r="J269" s="39" t="str">
        <f>J83</f>
        <v>Dec. 01, 2015</v>
      </c>
    </row>
  </sheetData>
  <sheetProtection sheet="1" objects="1" scenarios="1"/>
  <mergeCells count="14">
    <mergeCell ref="A1:B1"/>
    <mergeCell ref="C1:F1"/>
    <mergeCell ref="G1:J1"/>
    <mergeCell ref="A38:I38"/>
    <mergeCell ref="A41:F41"/>
    <mergeCell ref="G41:I41"/>
    <mergeCell ref="A268:I268"/>
    <mergeCell ref="A82:I82"/>
    <mergeCell ref="A85:B85"/>
    <mergeCell ref="C85:F85"/>
    <mergeCell ref="G85:I85"/>
    <mergeCell ref="A88:C88"/>
    <mergeCell ref="C256:D256"/>
    <mergeCell ref="E256:F256"/>
  </mergeCells>
  <dataValidations count="1">
    <dataValidation type="list" showInputMessage="1" showErrorMessage="1" prompt="Select a price horizon to budget from" sqref="C1">
      <formula1>price_selections</formula1>
    </dataValidation>
  </dataValidations>
  <printOptions horizontalCentered="1"/>
  <pageMargins left="0.25" right="0.25" top="0.75" bottom="0.5" header="0.3" footer="0.3"/>
  <pageSetup scale="96" orientation="portrait" horizontalDpi="4294967295" verticalDpi="4294967295" r:id="rId1"/>
  <headerFooter scaleWithDoc="0">
    <oddHeader xml:space="preserve">&amp;L&amp;"-,Bold"&amp;20FARM MANAGEMENT GUIDE &amp;"-,Regular"        
</oddHeader>
  </headerFooter>
  <rowBreaks count="2" manualBreakCount="2">
    <brk id="40" max="10" man="1"/>
    <brk id="8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4" r:id="rId4" name="Button 2">
              <controlPr defaultSize="0" print="0" autoFill="0" autoPict="0" macro="[0]!PrintCowCalfPage">
                <anchor moveWithCells="1" sizeWithCells="1">
                  <from>
                    <xdr:col>11</xdr:col>
                    <xdr:colOff>9525</xdr:colOff>
                    <xdr:row>8</xdr:row>
                    <xdr:rowOff>19050</xdr:rowOff>
                  </from>
                  <to>
                    <xdr:col>14</xdr:col>
                    <xdr:colOff>438150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5" name="Button 3">
              <controlPr defaultSize="0" print="0" autoFill="0" autoPict="0" macro="[0]!PrintCowCalfBudget">
                <anchor moveWithCells="1" sizeWithCells="1">
                  <from>
                    <xdr:col>11</xdr:col>
                    <xdr:colOff>9525</xdr:colOff>
                    <xdr:row>6</xdr:row>
                    <xdr:rowOff>0</xdr:rowOff>
                  </from>
                  <to>
                    <xdr:col>14</xdr:col>
                    <xdr:colOff>447675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70C0"/>
  </sheetPr>
  <dimension ref="A1:P198"/>
  <sheetViews>
    <sheetView workbookViewId="0">
      <pane ySplit="4" topLeftCell="A5" activePane="bottomLeft" state="frozen"/>
      <selection pane="bottomLeft" activeCell="H189" sqref="H189"/>
    </sheetView>
  </sheetViews>
  <sheetFormatPr defaultRowHeight="15" x14ac:dyDescent="0.25"/>
  <cols>
    <col min="1" max="1" width="35.28515625" bestFit="1" customWidth="1"/>
    <col min="2" max="2" width="31.140625" customWidth="1"/>
    <col min="3" max="3" width="10.5703125" customWidth="1"/>
    <col min="4" max="4" width="2.7109375" customWidth="1"/>
    <col min="5" max="5" width="15.42578125" customWidth="1"/>
    <col min="6" max="6" width="8.85546875" customWidth="1"/>
    <col min="7" max="7" width="30.85546875" customWidth="1"/>
    <col min="8" max="8" width="11.85546875" customWidth="1"/>
    <col min="9" max="9" width="14.42578125" bestFit="1" customWidth="1"/>
    <col min="10" max="10" width="11" bestFit="1" customWidth="1"/>
    <col min="12" max="12" width="11.28515625" customWidth="1"/>
    <col min="13" max="14" width="0" hidden="1" customWidth="1"/>
    <col min="15" max="15" width="9.140625" hidden="1" customWidth="1"/>
    <col min="16" max="17" width="12" bestFit="1" customWidth="1"/>
  </cols>
  <sheetData>
    <row r="1" spans="1:16" ht="28.5" x14ac:dyDescent="0.45">
      <c r="A1" s="102" t="s">
        <v>45</v>
      </c>
      <c r="B1" s="91"/>
      <c r="C1" s="91"/>
      <c r="D1" s="91"/>
      <c r="E1" s="91"/>
      <c r="F1" s="91"/>
      <c r="G1" s="91"/>
      <c r="H1" s="91"/>
      <c r="I1" s="91"/>
      <c r="J1" s="91"/>
    </row>
    <row r="3" spans="1:16" x14ac:dyDescent="0.25">
      <c r="A3" s="103" t="s">
        <v>212</v>
      </c>
      <c r="E3" s="96" t="s">
        <v>211</v>
      </c>
      <c r="F3" s="96"/>
      <c r="G3" s="96"/>
      <c r="H3" s="213" t="s">
        <v>235</v>
      </c>
      <c r="I3" s="214"/>
      <c r="J3" s="214"/>
      <c r="K3" s="214"/>
      <c r="L3" s="214"/>
    </row>
    <row r="4" spans="1:16" x14ac:dyDescent="0.25">
      <c r="A4" s="95"/>
      <c r="B4" t="s">
        <v>3</v>
      </c>
      <c r="C4" t="s">
        <v>4</v>
      </c>
      <c r="E4" s="97" t="s">
        <v>213</v>
      </c>
      <c r="F4" s="97" t="s">
        <v>214</v>
      </c>
      <c r="G4" s="97" t="s">
        <v>215</v>
      </c>
      <c r="H4" s="104" t="s">
        <v>231</v>
      </c>
      <c r="I4" s="104" t="s">
        <v>232</v>
      </c>
      <c r="J4" s="104" t="s">
        <v>233</v>
      </c>
      <c r="K4" s="104" t="s">
        <v>214</v>
      </c>
      <c r="L4" s="104" t="s">
        <v>234</v>
      </c>
      <c r="P4" t="s">
        <v>334</v>
      </c>
    </row>
    <row r="5" spans="1:16" hidden="1" x14ac:dyDescent="0.25">
      <c r="A5" s="93" t="s">
        <v>32</v>
      </c>
      <c r="B5" s="93"/>
      <c r="C5" s="93"/>
      <c r="D5" s="93"/>
      <c r="E5" s="98"/>
      <c r="F5" s="98"/>
      <c r="G5" s="98"/>
      <c r="H5" s="100">
        <f t="shared" ref="H5:H36" si="0">SUM(E5:G5)</f>
        <v>0</v>
      </c>
      <c r="I5" s="100">
        <f t="shared" ref="I5:I36" si="1">E5</f>
        <v>0</v>
      </c>
      <c r="J5" s="100">
        <f t="shared" ref="J5:J36" si="2">F5+G5</f>
        <v>0</v>
      </c>
      <c r="K5" s="100">
        <f t="shared" ref="K5:K36" si="3">F5</f>
        <v>0</v>
      </c>
      <c r="L5" s="100">
        <f t="shared" ref="L5:L36" si="4">G5</f>
        <v>0</v>
      </c>
      <c r="P5">
        <v>0</v>
      </c>
    </row>
    <row r="6" spans="1:16" hidden="1" x14ac:dyDescent="0.25">
      <c r="A6" s="93" t="s">
        <v>69</v>
      </c>
      <c r="B6" s="93"/>
      <c r="C6" s="93"/>
      <c r="D6" s="93"/>
      <c r="E6" s="98"/>
      <c r="F6" s="98"/>
      <c r="G6" s="98"/>
      <c r="H6" s="100">
        <f t="shared" si="0"/>
        <v>0</v>
      </c>
      <c r="I6" s="100">
        <f t="shared" si="1"/>
        <v>0</v>
      </c>
      <c r="J6" s="100">
        <f t="shared" si="2"/>
        <v>0</v>
      </c>
      <c r="K6" s="100">
        <f t="shared" si="3"/>
        <v>0</v>
      </c>
      <c r="L6" s="100">
        <f t="shared" si="4"/>
        <v>0</v>
      </c>
      <c r="P6">
        <v>0</v>
      </c>
    </row>
    <row r="7" spans="1:16" hidden="1" x14ac:dyDescent="0.25">
      <c r="A7" s="93" t="s">
        <v>32</v>
      </c>
      <c r="B7" s="93"/>
      <c r="C7" s="93"/>
      <c r="D7" s="93"/>
      <c r="E7" s="98"/>
      <c r="F7" s="98"/>
      <c r="G7" s="98"/>
      <c r="H7" s="100">
        <f t="shared" si="0"/>
        <v>0</v>
      </c>
      <c r="I7" s="100">
        <f t="shared" si="1"/>
        <v>0</v>
      </c>
      <c r="J7" s="100">
        <f t="shared" si="2"/>
        <v>0</v>
      </c>
      <c r="K7" s="100">
        <f t="shared" si="3"/>
        <v>0</v>
      </c>
      <c r="L7" s="100">
        <f t="shared" si="4"/>
        <v>0</v>
      </c>
      <c r="P7">
        <v>0</v>
      </c>
    </row>
    <row r="8" spans="1:16" hidden="1" x14ac:dyDescent="0.25">
      <c r="A8" s="93" t="s">
        <v>216</v>
      </c>
      <c r="B8" s="93"/>
      <c r="C8" s="93"/>
      <c r="D8" s="93"/>
      <c r="E8" s="98"/>
      <c r="F8" s="98"/>
      <c r="G8" s="98"/>
      <c r="H8" s="100">
        <f t="shared" si="0"/>
        <v>0</v>
      </c>
      <c r="I8" s="100">
        <f t="shared" si="1"/>
        <v>0</v>
      </c>
      <c r="J8" s="100">
        <f t="shared" si="2"/>
        <v>0</v>
      </c>
      <c r="K8" s="100">
        <f t="shared" si="3"/>
        <v>0</v>
      </c>
      <c r="L8" s="100">
        <f t="shared" si="4"/>
        <v>0</v>
      </c>
      <c r="P8">
        <v>0</v>
      </c>
    </row>
    <row r="9" spans="1:16" hidden="1" x14ac:dyDescent="0.25">
      <c r="A9" s="93" t="s">
        <v>217</v>
      </c>
      <c r="B9" s="93"/>
      <c r="C9" s="93"/>
      <c r="D9" s="93"/>
      <c r="E9" s="98"/>
      <c r="F9" s="98"/>
      <c r="G9" s="98"/>
      <c r="H9" s="100">
        <f t="shared" si="0"/>
        <v>0</v>
      </c>
      <c r="I9" s="100">
        <f t="shared" si="1"/>
        <v>0</v>
      </c>
      <c r="J9" s="100">
        <f t="shared" si="2"/>
        <v>0</v>
      </c>
      <c r="K9" s="100">
        <f t="shared" si="3"/>
        <v>0</v>
      </c>
      <c r="L9" s="100">
        <f t="shared" si="4"/>
        <v>0</v>
      </c>
      <c r="P9">
        <v>0</v>
      </c>
    </row>
    <row r="10" spans="1:16" hidden="1" x14ac:dyDescent="0.25">
      <c r="A10" s="93" t="s">
        <v>218</v>
      </c>
      <c r="B10" s="93"/>
      <c r="C10" s="93"/>
      <c r="D10" s="93"/>
      <c r="E10" s="98"/>
      <c r="F10" s="98"/>
      <c r="G10" s="98"/>
      <c r="H10" s="100">
        <f t="shared" si="0"/>
        <v>0</v>
      </c>
      <c r="I10" s="100">
        <f t="shared" si="1"/>
        <v>0</v>
      </c>
      <c r="J10" s="100">
        <f t="shared" si="2"/>
        <v>0</v>
      </c>
      <c r="K10" s="100">
        <f t="shared" si="3"/>
        <v>0</v>
      </c>
      <c r="L10" s="100">
        <f t="shared" si="4"/>
        <v>0</v>
      </c>
      <c r="P10">
        <v>0</v>
      </c>
    </row>
    <row r="11" spans="1:16" hidden="1" x14ac:dyDescent="0.25">
      <c r="A11" s="93" t="s">
        <v>219</v>
      </c>
      <c r="B11" s="93"/>
      <c r="C11" s="93"/>
      <c r="D11" s="93"/>
      <c r="E11" s="98"/>
      <c r="F11" s="98"/>
      <c r="G11" s="98"/>
      <c r="H11" s="100">
        <f t="shared" si="0"/>
        <v>0</v>
      </c>
      <c r="I11" s="100">
        <f t="shared" si="1"/>
        <v>0</v>
      </c>
      <c r="J11" s="100">
        <f t="shared" si="2"/>
        <v>0</v>
      </c>
      <c r="K11" s="100">
        <f t="shared" si="3"/>
        <v>0</v>
      </c>
      <c r="L11" s="100">
        <f t="shared" si="4"/>
        <v>0</v>
      </c>
      <c r="P11">
        <v>0</v>
      </c>
    </row>
    <row r="12" spans="1:16" hidden="1" x14ac:dyDescent="0.25">
      <c r="A12" s="93" t="s">
        <v>220</v>
      </c>
      <c r="B12" s="93"/>
      <c r="C12" s="93"/>
      <c r="D12" s="93"/>
      <c r="E12" s="98"/>
      <c r="F12" s="98"/>
      <c r="G12" s="98"/>
      <c r="H12" s="100">
        <f t="shared" si="0"/>
        <v>0</v>
      </c>
      <c r="I12" s="100">
        <f t="shared" si="1"/>
        <v>0</v>
      </c>
      <c r="J12" s="100">
        <f t="shared" si="2"/>
        <v>0</v>
      </c>
      <c r="K12" s="100">
        <f t="shared" si="3"/>
        <v>0</v>
      </c>
      <c r="L12" s="100">
        <f t="shared" si="4"/>
        <v>0</v>
      </c>
      <c r="P12">
        <v>0</v>
      </c>
    </row>
    <row r="13" spans="1:16" hidden="1" x14ac:dyDescent="0.25">
      <c r="A13" s="93" t="s">
        <v>221</v>
      </c>
      <c r="B13" s="93"/>
      <c r="C13" s="93"/>
      <c r="D13" s="93"/>
      <c r="E13" s="98"/>
      <c r="F13" s="98"/>
      <c r="G13" s="98"/>
      <c r="H13" s="100">
        <f t="shared" si="0"/>
        <v>0</v>
      </c>
      <c r="I13" s="100">
        <f t="shared" si="1"/>
        <v>0</v>
      </c>
      <c r="J13" s="100">
        <f t="shared" si="2"/>
        <v>0</v>
      </c>
      <c r="K13" s="100">
        <f t="shared" si="3"/>
        <v>0</v>
      </c>
      <c r="L13" s="100">
        <f t="shared" si="4"/>
        <v>0</v>
      </c>
      <c r="P13">
        <v>0</v>
      </c>
    </row>
    <row r="14" spans="1:16" hidden="1" x14ac:dyDescent="0.25">
      <c r="A14" s="93" t="s">
        <v>222</v>
      </c>
      <c r="B14" s="93"/>
      <c r="C14" s="93"/>
      <c r="D14" s="93"/>
      <c r="E14" s="98"/>
      <c r="F14" s="98"/>
      <c r="G14" s="98"/>
      <c r="H14" s="100">
        <f t="shared" si="0"/>
        <v>0</v>
      </c>
      <c r="I14" s="100">
        <f t="shared" si="1"/>
        <v>0</v>
      </c>
      <c r="J14" s="100">
        <f t="shared" si="2"/>
        <v>0</v>
      </c>
      <c r="K14" s="100">
        <f t="shared" si="3"/>
        <v>0</v>
      </c>
      <c r="L14" s="100">
        <f t="shared" si="4"/>
        <v>0</v>
      </c>
      <c r="P14">
        <v>0</v>
      </c>
    </row>
    <row r="15" spans="1:16" hidden="1" x14ac:dyDescent="0.25">
      <c r="A15" s="93" t="s">
        <v>223</v>
      </c>
      <c r="B15" s="93"/>
      <c r="C15" s="93"/>
      <c r="D15" s="93"/>
      <c r="E15" s="98"/>
      <c r="F15" s="98"/>
      <c r="G15" s="98"/>
      <c r="H15" s="100">
        <f t="shared" si="0"/>
        <v>0</v>
      </c>
      <c r="I15" s="100">
        <f t="shared" si="1"/>
        <v>0</v>
      </c>
      <c r="J15" s="100">
        <f t="shared" si="2"/>
        <v>0</v>
      </c>
      <c r="K15" s="100">
        <f t="shared" si="3"/>
        <v>0</v>
      </c>
      <c r="L15" s="100">
        <f t="shared" si="4"/>
        <v>0</v>
      </c>
      <c r="P15">
        <v>0</v>
      </c>
    </row>
    <row r="16" spans="1:16" hidden="1" x14ac:dyDescent="0.25">
      <c r="A16" s="93" t="s">
        <v>224</v>
      </c>
      <c r="B16" s="93"/>
      <c r="C16" s="93"/>
      <c r="D16" s="93"/>
      <c r="E16" s="98"/>
      <c r="F16" s="98"/>
      <c r="G16" s="98"/>
      <c r="H16" s="100">
        <f t="shared" si="0"/>
        <v>0</v>
      </c>
      <c r="I16" s="100">
        <f t="shared" si="1"/>
        <v>0</v>
      </c>
      <c r="J16" s="100">
        <f t="shared" si="2"/>
        <v>0</v>
      </c>
      <c r="K16" s="100">
        <f t="shared" si="3"/>
        <v>0</v>
      </c>
      <c r="L16" s="100">
        <f t="shared" si="4"/>
        <v>0</v>
      </c>
      <c r="P16">
        <v>0</v>
      </c>
    </row>
    <row r="17" spans="1:16" hidden="1" x14ac:dyDescent="0.25">
      <c r="A17" s="93" t="s">
        <v>225</v>
      </c>
      <c r="B17" s="93"/>
      <c r="C17" s="93"/>
      <c r="D17" s="93"/>
      <c r="E17" s="98"/>
      <c r="F17" s="98"/>
      <c r="G17" s="98"/>
      <c r="H17" s="100">
        <f t="shared" si="0"/>
        <v>0</v>
      </c>
      <c r="I17" s="100">
        <f t="shared" si="1"/>
        <v>0</v>
      </c>
      <c r="J17" s="100">
        <f t="shared" si="2"/>
        <v>0</v>
      </c>
      <c r="K17" s="100">
        <f t="shared" si="3"/>
        <v>0</v>
      </c>
      <c r="L17" s="100">
        <f t="shared" si="4"/>
        <v>0</v>
      </c>
      <c r="P17">
        <v>0</v>
      </c>
    </row>
    <row r="18" spans="1:16" hidden="1" x14ac:dyDescent="0.25">
      <c r="A18" s="93" t="s">
        <v>226</v>
      </c>
      <c r="B18" s="93"/>
      <c r="C18" s="93"/>
      <c r="D18" s="93"/>
      <c r="E18" s="98"/>
      <c r="F18" s="98"/>
      <c r="G18" s="98"/>
      <c r="H18" s="100">
        <f t="shared" si="0"/>
        <v>0</v>
      </c>
      <c r="I18" s="100">
        <f t="shared" si="1"/>
        <v>0</v>
      </c>
      <c r="J18" s="100">
        <f t="shared" si="2"/>
        <v>0</v>
      </c>
      <c r="K18" s="100">
        <f t="shared" si="3"/>
        <v>0</v>
      </c>
      <c r="L18" s="100">
        <f t="shared" si="4"/>
        <v>0</v>
      </c>
      <c r="P18">
        <v>0</v>
      </c>
    </row>
    <row r="19" spans="1:16" hidden="1" x14ac:dyDescent="0.25">
      <c r="A19" s="93" t="s">
        <v>227</v>
      </c>
      <c r="B19" s="93"/>
      <c r="C19" s="93"/>
      <c r="D19" s="93"/>
      <c r="E19" s="98"/>
      <c r="F19" s="98"/>
      <c r="G19" s="98"/>
      <c r="H19" s="100">
        <f t="shared" si="0"/>
        <v>0</v>
      </c>
      <c r="I19" s="100">
        <f t="shared" si="1"/>
        <v>0</v>
      </c>
      <c r="J19" s="100">
        <f t="shared" si="2"/>
        <v>0</v>
      </c>
      <c r="K19" s="100">
        <f t="shared" si="3"/>
        <v>0</v>
      </c>
      <c r="L19" s="100">
        <f t="shared" si="4"/>
        <v>0</v>
      </c>
      <c r="P19">
        <v>0</v>
      </c>
    </row>
    <row r="20" spans="1:16" hidden="1" x14ac:dyDescent="0.25">
      <c r="A20" s="93" t="s">
        <v>228</v>
      </c>
      <c r="B20" s="93"/>
      <c r="C20" s="93"/>
      <c r="D20" s="93"/>
      <c r="E20" s="98"/>
      <c r="F20" s="98"/>
      <c r="G20" s="98"/>
      <c r="H20" s="100">
        <f t="shared" si="0"/>
        <v>0</v>
      </c>
      <c r="I20" s="100">
        <f t="shared" si="1"/>
        <v>0</v>
      </c>
      <c r="J20" s="100">
        <f t="shared" si="2"/>
        <v>0</v>
      </c>
      <c r="K20" s="100">
        <f t="shared" si="3"/>
        <v>0</v>
      </c>
      <c r="L20" s="100">
        <f t="shared" si="4"/>
        <v>0</v>
      </c>
      <c r="P20">
        <v>0</v>
      </c>
    </row>
    <row r="21" spans="1:16" hidden="1" x14ac:dyDescent="0.25">
      <c r="A21" s="93" t="s">
        <v>229</v>
      </c>
      <c r="B21" s="93"/>
      <c r="C21" s="93"/>
      <c r="D21" s="93"/>
      <c r="E21" s="98"/>
      <c r="F21" s="98"/>
      <c r="G21" s="98"/>
      <c r="H21" s="100">
        <f t="shared" si="0"/>
        <v>0</v>
      </c>
      <c r="I21" s="100">
        <f t="shared" si="1"/>
        <v>0</v>
      </c>
      <c r="J21" s="100">
        <f t="shared" si="2"/>
        <v>0</v>
      </c>
      <c r="K21" s="100">
        <f t="shared" si="3"/>
        <v>0</v>
      </c>
      <c r="L21" s="100">
        <f t="shared" si="4"/>
        <v>0</v>
      </c>
      <c r="P21">
        <v>0</v>
      </c>
    </row>
    <row r="22" spans="1:16" hidden="1" x14ac:dyDescent="0.25">
      <c r="A22" s="93" t="s">
        <v>230</v>
      </c>
      <c r="B22" s="93"/>
      <c r="C22" s="93"/>
      <c r="D22" s="93"/>
      <c r="E22" s="98"/>
      <c r="F22" s="98"/>
      <c r="G22" s="98"/>
      <c r="H22" s="100">
        <f t="shared" si="0"/>
        <v>0</v>
      </c>
      <c r="I22" s="100">
        <f t="shared" si="1"/>
        <v>0</v>
      </c>
      <c r="J22" s="100">
        <f t="shared" si="2"/>
        <v>0</v>
      </c>
      <c r="K22" s="100">
        <f t="shared" si="3"/>
        <v>0</v>
      </c>
      <c r="L22" s="100">
        <f t="shared" si="4"/>
        <v>0</v>
      </c>
      <c r="P22">
        <v>0</v>
      </c>
    </row>
    <row r="23" spans="1:16" x14ac:dyDescent="0.25">
      <c r="A23" t="s">
        <v>61</v>
      </c>
      <c r="B23" s="142">
        <v>3.73</v>
      </c>
      <c r="C23" s="156" t="s">
        <v>208</v>
      </c>
      <c r="D23" s="157"/>
      <c r="E23" s="158">
        <v>97.929323099534585</v>
      </c>
      <c r="F23" s="159">
        <v>28.491718888142149</v>
      </c>
      <c r="G23" s="160">
        <v>464.39196337704988</v>
      </c>
      <c r="H23" s="100">
        <f t="shared" si="0"/>
        <v>590.81300536472656</v>
      </c>
      <c r="I23" s="100">
        <f t="shared" si="1"/>
        <v>97.929323099534585</v>
      </c>
      <c r="J23" s="100">
        <f t="shared" si="2"/>
        <v>492.88368226519202</v>
      </c>
      <c r="K23" s="100">
        <f t="shared" si="3"/>
        <v>28.491718888142149</v>
      </c>
      <c r="L23" s="100">
        <f t="shared" si="4"/>
        <v>464.39196337704988</v>
      </c>
      <c r="P23">
        <f t="shared" ref="P23:P54" si="5">IF(SUM(E23:G222)=0,0,1)</f>
        <v>1</v>
      </c>
    </row>
    <row r="24" spans="1:16" x14ac:dyDescent="0.25">
      <c r="A24" t="s">
        <v>158</v>
      </c>
      <c r="B24" s="142">
        <v>0.90900000000000003</v>
      </c>
      <c r="C24" s="77" t="s">
        <v>210</v>
      </c>
      <c r="E24" s="14">
        <v>0.1075</v>
      </c>
      <c r="F24" s="147">
        <v>0.16800000000000001</v>
      </c>
      <c r="G24" s="147">
        <v>1.5883526335490903</v>
      </c>
      <c r="H24" s="100">
        <f t="shared" si="0"/>
        <v>1.8638526335490904</v>
      </c>
      <c r="I24" s="100">
        <f t="shared" si="1"/>
        <v>0.1075</v>
      </c>
      <c r="J24" s="100">
        <f t="shared" si="2"/>
        <v>1.7563526335490902</v>
      </c>
      <c r="K24" s="100">
        <f t="shared" si="3"/>
        <v>0.16800000000000001</v>
      </c>
      <c r="L24" s="100">
        <f t="shared" si="4"/>
        <v>1.5883526335490903</v>
      </c>
      <c r="P24">
        <f t="shared" si="5"/>
        <v>1</v>
      </c>
    </row>
    <row r="25" spans="1:16" x14ac:dyDescent="0.25">
      <c r="A25" t="s">
        <v>175</v>
      </c>
      <c r="B25" s="142">
        <v>0.67700000000000005</v>
      </c>
      <c r="C25" s="77" t="s">
        <v>210</v>
      </c>
      <c r="E25" s="144">
        <v>0.3125</v>
      </c>
      <c r="F25" s="147">
        <v>0.10125000000000001</v>
      </c>
      <c r="G25" s="147">
        <v>0.62647632986137569</v>
      </c>
      <c r="H25" s="100">
        <f t="shared" si="0"/>
        <v>1.0402263298613756</v>
      </c>
      <c r="I25" s="100">
        <f t="shared" si="1"/>
        <v>0.3125</v>
      </c>
      <c r="J25" s="100">
        <f t="shared" si="2"/>
        <v>0.72772632986137564</v>
      </c>
      <c r="K25" s="100">
        <f t="shared" si="3"/>
        <v>0.10125000000000001</v>
      </c>
      <c r="L25" s="100">
        <f t="shared" si="4"/>
        <v>0.62647632986137569</v>
      </c>
      <c r="P25">
        <f t="shared" si="5"/>
        <v>1</v>
      </c>
    </row>
    <row r="26" spans="1:16" x14ac:dyDescent="0.25">
      <c r="A26" t="s">
        <v>176</v>
      </c>
      <c r="B26" s="142">
        <v>0.41</v>
      </c>
      <c r="C26" s="77" t="s">
        <v>210</v>
      </c>
      <c r="E26" s="14">
        <v>0.1875</v>
      </c>
      <c r="F26" s="147">
        <v>6.0749999999999998E-2</v>
      </c>
      <c r="G26" s="147">
        <v>0.62647632986137569</v>
      </c>
      <c r="H26" s="100">
        <f t="shared" si="0"/>
        <v>0.87472632986137566</v>
      </c>
      <c r="I26" s="100">
        <f t="shared" si="1"/>
        <v>0.1875</v>
      </c>
      <c r="J26" s="100">
        <f t="shared" si="2"/>
        <v>0.68722632986137566</v>
      </c>
      <c r="K26" s="100">
        <f t="shared" si="3"/>
        <v>6.0749999999999998E-2</v>
      </c>
      <c r="L26" s="100">
        <f t="shared" si="4"/>
        <v>0.62647632986137569</v>
      </c>
      <c r="P26">
        <f t="shared" si="5"/>
        <v>1</v>
      </c>
    </row>
    <row r="27" spans="1:16" x14ac:dyDescent="0.25">
      <c r="A27" t="s">
        <v>160</v>
      </c>
      <c r="B27" s="142">
        <v>3.5102000000000002</v>
      </c>
      <c r="C27" s="77" t="s">
        <v>210</v>
      </c>
      <c r="E27" s="14">
        <v>1.8749999999999999E-2</v>
      </c>
      <c r="F27" s="147">
        <v>4.4550000000000006E-2</v>
      </c>
      <c r="G27" s="147">
        <v>0.37444002241050678</v>
      </c>
      <c r="H27" s="100">
        <f t="shared" si="0"/>
        <v>0.4377400224105068</v>
      </c>
      <c r="I27" s="100">
        <f t="shared" si="1"/>
        <v>1.8749999999999999E-2</v>
      </c>
      <c r="J27" s="100">
        <f t="shared" si="2"/>
        <v>0.41899002241050676</v>
      </c>
      <c r="K27" s="100">
        <f t="shared" si="3"/>
        <v>4.4550000000000006E-2</v>
      </c>
      <c r="L27" s="100">
        <f t="shared" si="4"/>
        <v>0.37444002241050678</v>
      </c>
      <c r="P27">
        <f t="shared" si="5"/>
        <v>1</v>
      </c>
    </row>
    <row r="28" spans="1:16" x14ac:dyDescent="0.25">
      <c r="A28" t="s">
        <v>159</v>
      </c>
      <c r="B28" s="142">
        <v>4.359</v>
      </c>
      <c r="C28" s="77" t="s">
        <v>210</v>
      </c>
      <c r="E28" s="14">
        <v>1.8749999999999999E-2</v>
      </c>
      <c r="F28" s="147">
        <v>3.4424999999999997E-2</v>
      </c>
      <c r="G28" s="147">
        <v>0.10347588139699389</v>
      </c>
      <c r="H28" s="100">
        <f t="shared" si="0"/>
        <v>0.1566508813969939</v>
      </c>
      <c r="I28" s="100">
        <f t="shared" si="1"/>
        <v>1.8749999999999999E-2</v>
      </c>
      <c r="J28" s="100">
        <f t="shared" si="2"/>
        <v>0.13790088139699389</v>
      </c>
      <c r="K28" s="100">
        <f t="shared" si="3"/>
        <v>3.4424999999999997E-2</v>
      </c>
      <c r="L28" s="100">
        <f t="shared" si="4"/>
        <v>0.10347588139699389</v>
      </c>
      <c r="P28">
        <f t="shared" si="5"/>
        <v>1</v>
      </c>
    </row>
    <row r="29" spans="1:16" x14ac:dyDescent="0.25">
      <c r="A29" t="s">
        <v>188</v>
      </c>
      <c r="B29" s="142">
        <v>0.83320000000000005</v>
      </c>
      <c r="C29" s="77" t="s">
        <v>210</v>
      </c>
      <c r="E29" s="14">
        <v>0</v>
      </c>
      <c r="F29" s="147">
        <v>0</v>
      </c>
      <c r="G29" s="147">
        <v>7.1154959605232604E-2</v>
      </c>
      <c r="H29" s="100">
        <f t="shared" si="0"/>
        <v>7.1154959605232604E-2</v>
      </c>
      <c r="I29" s="100">
        <f t="shared" si="1"/>
        <v>0</v>
      </c>
      <c r="J29" s="100">
        <f t="shared" si="2"/>
        <v>7.1154959605232604E-2</v>
      </c>
      <c r="K29" s="100">
        <f t="shared" si="3"/>
        <v>0</v>
      </c>
      <c r="L29" s="100">
        <f t="shared" si="4"/>
        <v>7.1154959605232604E-2</v>
      </c>
      <c r="P29">
        <f t="shared" si="5"/>
        <v>1</v>
      </c>
    </row>
    <row r="30" spans="1:16" x14ac:dyDescent="0.25">
      <c r="A30" t="s">
        <v>332</v>
      </c>
      <c r="B30" s="142">
        <v>37</v>
      </c>
      <c r="C30" s="77" t="s">
        <v>210</v>
      </c>
      <c r="E30" s="14">
        <v>0</v>
      </c>
      <c r="F30" s="147">
        <v>0</v>
      </c>
      <c r="G30" s="148">
        <v>2.1785655119556373E-2</v>
      </c>
      <c r="H30" s="100">
        <f t="shared" si="0"/>
        <v>2.1785655119556373E-2</v>
      </c>
      <c r="I30" s="100">
        <f t="shared" si="1"/>
        <v>0</v>
      </c>
      <c r="J30" s="100">
        <f t="shared" si="2"/>
        <v>2.1785655119556373E-2</v>
      </c>
      <c r="K30" s="100">
        <f t="shared" si="3"/>
        <v>0</v>
      </c>
      <c r="L30" s="100">
        <f t="shared" si="4"/>
        <v>2.1785655119556373E-2</v>
      </c>
      <c r="P30">
        <f t="shared" si="5"/>
        <v>1</v>
      </c>
    </row>
    <row r="31" spans="1:16" x14ac:dyDescent="0.25">
      <c r="A31" t="s">
        <v>333</v>
      </c>
      <c r="B31" s="142">
        <v>1.7</v>
      </c>
      <c r="C31" s="77" t="s">
        <v>210</v>
      </c>
      <c r="E31" s="14">
        <v>0.3125</v>
      </c>
      <c r="F31" s="147">
        <v>0</v>
      </c>
      <c r="G31" s="147">
        <v>0</v>
      </c>
      <c r="H31" s="100">
        <f t="shared" si="0"/>
        <v>0.3125</v>
      </c>
      <c r="I31" s="100">
        <f t="shared" si="1"/>
        <v>0.3125</v>
      </c>
      <c r="J31" s="100">
        <f t="shared" si="2"/>
        <v>0</v>
      </c>
      <c r="K31" s="100">
        <f t="shared" si="3"/>
        <v>0</v>
      </c>
      <c r="L31" s="100">
        <f t="shared" si="4"/>
        <v>0</v>
      </c>
      <c r="P31">
        <f t="shared" si="5"/>
        <v>1</v>
      </c>
    </row>
    <row r="32" spans="1:16" hidden="1" x14ac:dyDescent="0.25">
      <c r="A32" t="s">
        <v>161</v>
      </c>
      <c r="B32" s="142"/>
      <c r="C32" s="77" t="s">
        <v>210</v>
      </c>
      <c r="E32" s="14">
        <v>0</v>
      </c>
      <c r="F32" s="147">
        <v>0</v>
      </c>
      <c r="G32" s="147">
        <v>0</v>
      </c>
      <c r="H32" s="100">
        <f t="shared" si="0"/>
        <v>0</v>
      </c>
      <c r="I32" s="100">
        <f t="shared" si="1"/>
        <v>0</v>
      </c>
      <c r="J32" s="100">
        <f t="shared" si="2"/>
        <v>0</v>
      </c>
      <c r="K32" s="100">
        <f t="shared" si="3"/>
        <v>0</v>
      </c>
      <c r="L32" s="100">
        <f t="shared" si="4"/>
        <v>0</v>
      </c>
      <c r="P32">
        <f t="shared" si="5"/>
        <v>1</v>
      </c>
    </row>
    <row r="33" spans="1:16" hidden="1" x14ac:dyDescent="0.25">
      <c r="A33" t="s">
        <v>162</v>
      </c>
      <c r="B33" s="142">
        <v>7</v>
      </c>
      <c r="C33" s="77" t="s">
        <v>210</v>
      </c>
      <c r="E33" s="14">
        <v>0</v>
      </c>
      <c r="F33" s="147">
        <v>0</v>
      </c>
      <c r="G33" s="147">
        <v>0</v>
      </c>
      <c r="H33" s="100">
        <f t="shared" si="0"/>
        <v>0</v>
      </c>
      <c r="I33" s="100">
        <f t="shared" si="1"/>
        <v>0</v>
      </c>
      <c r="J33" s="100">
        <f t="shared" si="2"/>
        <v>0</v>
      </c>
      <c r="K33" s="100">
        <f t="shared" si="3"/>
        <v>0</v>
      </c>
      <c r="L33" s="100">
        <f t="shared" si="4"/>
        <v>0</v>
      </c>
      <c r="P33">
        <f t="shared" si="5"/>
        <v>1</v>
      </c>
    </row>
    <row r="34" spans="1:16" hidden="1" x14ac:dyDescent="0.25">
      <c r="A34" t="s">
        <v>163</v>
      </c>
      <c r="B34" s="142">
        <v>7</v>
      </c>
      <c r="C34" s="77" t="s">
        <v>210</v>
      </c>
      <c r="E34" s="14">
        <v>0</v>
      </c>
      <c r="F34" s="147">
        <v>0</v>
      </c>
      <c r="G34" s="147">
        <v>0</v>
      </c>
      <c r="H34" s="100">
        <f t="shared" si="0"/>
        <v>0</v>
      </c>
      <c r="I34" s="100">
        <f t="shared" si="1"/>
        <v>0</v>
      </c>
      <c r="J34" s="100">
        <f t="shared" si="2"/>
        <v>0</v>
      </c>
      <c r="K34" s="100">
        <f t="shared" si="3"/>
        <v>0</v>
      </c>
      <c r="L34" s="100">
        <f t="shared" si="4"/>
        <v>0</v>
      </c>
      <c r="P34">
        <f t="shared" si="5"/>
        <v>1</v>
      </c>
    </row>
    <row r="35" spans="1:16" hidden="1" x14ac:dyDescent="0.25">
      <c r="A35" t="s">
        <v>164</v>
      </c>
      <c r="B35" s="142">
        <v>1.2</v>
      </c>
      <c r="C35" s="77" t="s">
        <v>210</v>
      </c>
      <c r="E35" s="14">
        <v>0</v>
      </c>
      <c r="F35" s="147">
        <v>0</v>
      </c>
      <c r="G35" s="147">
        <v>0</v>
      </c>
      <c r="H35" s="100">
        <f t="shared" si="0"/>
        <v>0</v>
      </c>
      <c r="I35" s="100">
        <f t="shared" si="1"/>
        <v>0</v>
      </c>
      <c r="J35" s="100">
        <f t="shared" si="2"/>
        <v>0</v>
      </c>
      <c r="K35" s="100">
        <f t="shared" si="3"/>
        <v>0</v>
      </c>
      <c r="L35" s="100">
        <f t="shared" si="4"/>
        <v>0</v>
      </c>
      <c r="P35">
        <f t="shared" si="5"/>
        <v>1</v>
      </c>
    </row>
    <row r="36" spans="1:16" hidden="1" x14ac:dyDescent="0.25">
      <c r="A36" t="s">
        <v>165</v>
      </c>
      <c r="B36" s="142">
        <v>0</v>
      </c>
      <c r="C36" s="77" t="s">
        <v>210</v>
      </c>
      <c r="E36" s="14">
        <v>0</v>
      </c>
      <c r="F36" s="147">
        <v>0</v>
      </c>
      <c r="G36" s="147">
        <v>0</v>
      </c>
      <c r="H36" s="100">
        <f t="shared" si="0"/>
        <v>0</v>
      </c>
      <c r="I36" s="100">
        <f t="shared" si="1"/>
        <v>0</v>
      </c>
      <c r="J36" s="100">
        <f t="shared" si="2"/>
        <v>0</v>
      </c>
      <c r="K36" s="100">
        <f t="shared" si="3"/>
        <v>0</v>
      </c>
      <c r="L36" s="100">
        <f t="shared" si="4"/>
        <v>0</v>
      </c>
      <c r="P36">
        <f t="shared" si="5"/>
        <v>1</v>
      </c>
    </row>
    <row r="37" spans="1:16" hidden="1" x14ac:dyDescent="0.25">
      <c r="A37" t="s">
        <v>166</v>
      </c>
      <c r="B37" s="142">
        <v>0</v>
      </c>
      <c r="C37" s="77" t="s">
        <v>210</v>
      </c>
      <c r="E37" s="14">
        <v>0</v>
      </c>
      <c r="F37" s="147">
        <v>0</v>
      </c>
      <c r="G37" s="147">
        <v>0</v>
      </c>
      <c r="H37" s="100">
        <f t="shared" ref="H37:H68" si="6">SUM(E37:G37)</f>
        <v>0</v>
      </c>
      <c r="I37" s="100">
        <f t="shared" ref="I37:I68" si="7">E37</f>
        <v>0</v>
      </c>
      <c r="J37" s="100">
        <f t="shared" ref="J37:J68" si="8">F37+G37</f>
        <v>0</v>
      </c>
      <c r="K37" s="100">
        <f t="shared" ref="K37:K68" si="9">F37</f>
        <v>0</v>
      </c>
      <c r="L37" s="100">
        <f t="shared" ref="L37:L68" si="10">G37</f>
        <v>0</v>
      </c>
      <c r="P37">
        <f t="shared" si="5"/>
        <v>1</v>
      </c>
    </row>
    <row r="38" spans="1:16" hidden="1" x14ac:dyDescent="0.25">
      <c r="A38" t="s">
        <v>167</v>
      </c>
      <c r="B38" s="142">
        <v>0.7</v>
      </c>
      <c r="C38" s="77" t="s">
        <v>210</v>
      </c>
      <c r="E38" s="14">
        <v>0</v>
      </c>
      <c r="F38" s="147">
        <v>0</v>
      </c>
      <c r="G38" s="147">
        <v>0</v>
      </c>
      <c r="H38" s="100">
        <f t="shared" si="6"/>
        <v>0</v>
      </c>
      <c r="I38" s="100">
        <f t="shared" si="7"/>
        <v>0</v>
      </c>
      <c r="J38" s="100">
        <f t="shared" si="8"/>
        <v>0</v>
      </c>
      <c r="K38" s="100">
        <f t="shared" si="9"/>
        <v>0</v>
      </c>
      <c r="L38" s="100">
        <f t="shared" si="10"/>
        <v>0</v>
      </c>
      <c r="P38">
        <f t="shared" si="5"/>
        <v>1</v>
      </c>
    </row>
    <row r="39" spans="1:16" hidden="1" x14ac:dyDescent="0.25">
      <c r="A39" t="s">
        <v>168</v>
      </c>
      <c r="B39" s="142">
        <v>0.6</v>
      </c>
      <c r="C39" s="77" t="s">
        <v>210</v>
      </c>
      <c r="E39" s="14">
        <v>0</v>
      </c>
      <c r="F39" s="147">
        <v>0</v>
      </c>
      <c r="G39" s="147">
        <v>0</v>
      </c>
      <c r="H39" s="100">
        <f t="shared" si="6"/>
        <v>0</v>
      </c>
      <c r="I39" s="100">
        <f t="shared" si="7"/>
        <v>0</v>
      </c>
      <c r="J39" s="100">
        <f t="shared" si="8"/>
        <v>0</v>
      </c>
      <c r="K39" s="100">
        <f t="shared" si="9"/>
        <v>0</v>
      </c>
      <c r="L39" s="100">
        <f t="shared" si="10"/>
        <v>0</v>
      </c>
      <c r="P39">
        <f t="shared" si="5"/>
        <v>1</v>
      </c>
    </row>
    <row r="40" spans="1:16" hidden="1" x14ac:dyDescent="0.25">
      <c r="A40" t="s">
        <v>169</v>
      </c>
      <c r="B40" s="142">
        <v>2.2000000000000002</v>
      </c>
      <c r="C40" s="77" t="s">
        <v>210</v>
      </c>
      <c r="E40" s="14">
        <v>0</v>
      </c>
      <c r="F40" s="147">
        <v>0</v>
      </c>
      <c r="G40" s="147">
        <v>0</v>
      </c>
      <c r="H40" s="100">
        <f t="shared" si="6"/>
        <v>0</v>
      </c>
      <c r="I40" s="100">
        <f t="shared" si="7"/>
        <v>0</v>
      </c>
      <c r="J40" s="100">
        <f t="shared" si="8"/>
        <v>0</v>
      </c>
      <c r="K40" s="100">
        <f t="shared" si="9"/>
        <v>0</v>
      </c>
      <c r="L40" s="100">
        <f t="shared" si="10"/>
        <v>0</v>
      </c>
      <c r="P40">
        <f t="shared" si="5"/>
        <v>1</v>
      </c>
    </row>
    <row r="41" spans="1:16" hidden="1" x14ac:dyDescent="0.25">
      <c r="A41" t="s">
        <v>170</v>
      </c>
      <c r="B41" s="142">
        <v>0.45</v>
      </c>
      <c r="C41" s="77" t="s">
        <v>210</v>
      </c>
      <c r="E41" s="14">
        <v>0</v>
      </c>
      <c r="F41" s="147">
        <v>0</v>
      </c>
      <c r="G41" s="147">
        <v>0</v>
      </c>
      <c r="H41" s="100">
        <f t="shared" si="6"/>
        <v>0</v>
      </c>
      <c r="I41" s="100">
        <f t="shared" si="7"/>
        <v>0</v>
      </c>
      <c r="J41" s="100">
        <f t="shared" si="8"/>
        <v>0</v>
      </c>
      <c r="K41" s="100">
        <f t="shared" si="9"/>
        <v>0</v>
      </c>
      <c r="L41" s="100">
        <f t="shared" si="10"/>
        <v>0</v>
      </c>
      <c r="P41">
        <f t="shared" si="5"/>
        <v>1</v>
      </c>
    </row>
    <row r="42" spans="1:16" hidden="1" x14ac:dyDescent="0.25">
      <c r="A42" t="s">
        <v>171</v>
      </c>
      <c r="B42" s="142">
        <v>0.36</v>
      </c>
      <c r="C42" s="77" t="s">
        <v>210</v>
      </c>
      <c r="E42" s="14">
        <v>0</v>
      </c>
      <c r="F42" s="147">
        <v>0</v>
      </c>
      <c r="G42" s="147">
        <v>0</v>
      </c>
      <c r="H42" s="100">
        <f t="shared" si="6"/>
        <v>0</v>
      </c>
      <c r="I42" s="100">
        <f t="shared" si="7"/>
        <v>0</v>
      </c>
      <c r="J42" s="100">
        <f t="shared" si="8"/>
        <v>0</v>
      </c>
      <c r="K42" s="100">
        <f t="shared" si="9"/>
        <v>0</v>
      </c>
      <c r="L42" s="100">
        <f t="shared" si="10"/>
        <v>0</v>
      </c>
      <c r="P42">
        <f t="shared" si="5"/>
        <v>1</v>
      </c>
    </row>
    <row r="43" spans="1:16" hidden="1" x14ac:dyDescent="0.25">
      <c r="A43" t="s">
        <v>172</v>
      </c>
      <c r="B43" s="142">
        <v>0.22</v>
      </c>
      <c r="C43" s="77" t="s">
        <v>210</v>
      </c>
      <c r="E43" s="14">
        <v>0</v>
      </c>
      <c r="F43" s="147">
        <v>0</v>
      </c>
      <c r="G43" s="147">
        <v>0</v>
      </c>
      <c r="H43" s="100">
        <f t="shared" si="6"/>
        <v>0</v>
      </c>
      <c r="I43" s="100">
        <f t="shared" si="7"/>
        <v>0</v>
      </c>
      <c r="J43" s="100">
        <f t="shared" si="8"/>
        <v>0</v>
      </c>
      <c r="K43" s="100">
        <f t="shared" si="9"/>
        <v>0</v>
      </c>
      <c r="L43" s="100">
        <f t="shared" si="10"/>
        <v>0</v>
      </c>
      <c r="P43">
        <f t="shared" si="5"/>
        <v>1</v>
      </c>
    </row>
    <row r="44" spans="1:16" hidden="1" x14ac:dyDescent="0.25">
      <c r="A44" t="s">
        <v>173</v>
      </c>
      <c r="B44" s="142">
        <v>0.2</v>
      </c>
      <c r="C44" s="77" t="s">
        <v>210</v>
      </c>
      <c r="E44" s="14">
        <v>0</v>
      </c>
      <c r="F44" s="147">
        <v>0</v>
      </c>
      <c r="G44" s="147">
        <v>0</v>
      </c>
      <c r="H44" s="100">
        <f t="shared" si="6"/>
        <v>0</v>
      </c>
      <c r="I44" s="100">
        <f t="shared" si="7"/>
        <v>0</v>
      </c>
      <c r="J44" s="100">
        <f t="shared" si="8"/>
        <v>0</v>
      </c>
      <c r="K44" s="100">
        <f t="shared" si="9"/>
        <v>0</v>
      </c>
      <c r="L44" s="100">
        <f t="shared" si="10"/>
        <v>0</v>
      </c>
      <c r="P44">
        <f t="shared" si="5"/>
        <v>1</v>
      </c>
    </row>
    <row r="45" spans="1:16" hidden="1" x14ac:dyDescent="0.25">
      <c r="A45" t="s">
        <v>174</v>
      </c>
      <c r="B45" s="142">
        <v>0.22</v>
      </c>
      <c r="C45" s="77" t="s">
        <v>210</v>
      </c>
      <c r="E45" s="14">
        <v>0</v>
      </c>
      <c r="F45" s="147">
        <v>0</v>
      </c>
      <c r="G45" s="147">
        <v>0</v>
      </c>
      <c r="H45" s="100">
        <f t="shared" si="6"/>
        <v>0</v>
      </c>
      <c r="I45" s="100">
        <f t="shared" si="7"/>
        <v>0</v>
      </c>
      <c r="J45" s="100">
        <f t="shared" si="8"/>
        <v>0</v>
      </c>
      <c r="K45" s="100">
        <f t="shared" si="9"/>
        <v>0</v>
      </c>
      <c r="L45" s="100">
        <f t="shared" si="10"/>
        <v>0</v>
      </c>
      <c r="P45">
        <f t="shared" si="5"/>
        <v>1</v>
      </c>
    </row>
    <row r="46" spans="1:16" hidden="1" x14ac:dyDescent="0.25">
      <c r="A46" t="s">
        <v>199</v>
      </c>
      <c r="B46" s="142">
        <v>9.4375</v>
      </c>
      <c r="C46" s="77" t="s">
        <v>210</v>
      </c>
      <c r="E46" s="14">
        <v>0</v>
      </c>
      <c r="F46" s="147">
        <v>0</v>
      </c>
      <c r="G46" s="147">
        <v>0</v>
      </c>
      <c r="H46" s="100">
        <f t="shared" si="6"/>
        <v>0</v>
      </c>
      <c r="I46" s="100">
        <f t="shared" si="7"/>
        <v>0</v>
      </c>
      <c r="J46" s="100">
        <f t="shared" si="8"/>
        <v>0</v>
      </c>
      <c r="K46" s="100">
        <f t="shared" si="9"/>
        <v>0</v>
      </c>
      <c r="L46" s="100">
        <f t="shared" si="10"/>
        <v>0</v>
      </c>
      <c r="P46">
        <f t="shared" si="5"/>
        <v>1</v>
      </c>
    </row>
    <row r="47" spans="1:16" x14ac:dyDescent="0.25">
      <c r="A47" t="s">
        <v>204</v>
      </c>
      <c r="B47" s="142">
        <v>4.7286000000000001</v>
      </c>
      <c r="C47" s="77" t="s">
        <v>210</v>
      </c>
      <c r="E47" s="14">
        <v>0</v>
      </c>
      <c r="F47" s="147">
        <v>9.1874999999999998E-2</v>
      </c>
      <c r="G47" s="147">
        <v>0</v>
      </c>
      <c r="H47" s="100">
        <f t="shared" si="6"/>
        <v>9.1874999999999998E-2</v>
      </c>
      <c r="I47" s="100">
        <f t="shared" si="7"/>
        <v>0</v>
      </c>
      <c r="J47" s="100">
        <f t="shared" si="8"/>
        <v>9.1874999999999998E-2</v>
      </c>
      <c r="K47" s="100">
        <f t="shared" si="9"/>
        <v>9.1874999999999998E-2</v>
      </c>
      <c r="L47" s="100">
        <f t="shared" si="10"/>
        <v>0</v>
      </c>
      <c r="P47">
        <f t="shared" si="5"/>
        <v>1</v>
      </c>
    </row>
    <row r="48" spans="1:16" x14ac:dyDescent="0.25">
      <c r="A48" t="s">
        <v>205</v>
      </c>
      <c r="B48" s="142">
        <v>1.44</v>
      </c>
      <c r="C48" s="77" t="s">
        <v>210</v>
      </c>
      <c r="E48" s="14">
        <v>0</v>
      </c>
      <c r="F48" s="147">
        <v>0.21</v>
      </c>
      <c r="G48" s="147">
        <v>0</v>
      </c>
      <c r="H48" s="100">
        <f t="shared" si="6"/>
        <v>0.21</v>
      </c>
      <c r="I48" s="100">
        <f t="shared" si="7"/>
        <v>0</v>
      </c>
      <c r="J48" s="100">
        <f t="shared" si="8"/>
        <v>0.21</v>
      </c>
      <c r="K48" s="100">
        <f t="shared" si="9"/>
        <v>0.21</v>
      </c>
      <c r="L48" s="100">
        <f t="shared" si="10"/>
        <v>0</v>
      </c>
      <c r="P48">
        <f t="shared" si="5"/>
        <v>1</v>
      </c>
    </row>
    <row r="49" spans="1:16" hidden="1" x14ac:dyDescent="0.25">
      <c r="A49" t="s">
        <v>177</v>
      </c>
      <c r="B49" s="142">
        <v>0.9</v>
      </c>
      <c r="C49" s="77" t="s">
        <v>210</v>
      </c>
      <c r="E49" s="14">
        <v>0</v>
      </c>
      <c r="F49" s="147">
        <v>0</v>
      </c>
      <c r="G49" s="147">
        <v>0</v>
      </c>
      <c r="H49" s="100">
        <f t="shared" si="6"/>
        <v>0</v>
      </c>
      <c r="I49" s="100">
        <f t="shared" si="7"/>
        <v>0</v>
      </c>
      <c r="J49" s="100">
        <f t="shared" si="8"/>
        <v>0</v>
      </c>
      <c r="K49" s="100">
        <f t="shared" si="9"/>
        <v>0</v>
      </c>
      <c r="L49" s="100">
        <f t="shared" si="10"/>
        <v>0</v>
      </c>
      <c r="P49">
        <f t="shared" si="5"/>
        <v>1</v>
      </c>
    </row>
    <row r="50" spans="1:16" hidden="1" x14ac:dyDescent="0.25">
      <c r="A50" t="s">
        <v>178</v>
      </c>
      <c r="B50" s="142">
        <v>0.25</v>
      </c>
      <c r="C50" s="77" t="s">
        <v>210</v>
      </c>
      <c r="E50" s="14">
        <v>0</v>
      </c>
      <c r="F50" s="147">
        <v>0</v>
      </c>
      <c r="G50" s="147">
        <v>0</v>
      </c>
      <c r="H50" s="100">
        <f t="shared" si="6"/>
        <v>0</v>
      </c>
      <c r="I50" s="100">
        <f t="shared" si="7"/>
        <v>0</v>
      </c>
      <c r="J50" s="100">
        <f t="shared" si="8"/>
        <v>0</v>
      </c>
      <c r="K50" s="100">
        <f t="shared" si="9"/>
        <v>0</v>
      </c>
      <c r="L50" s="100">
        <f t="shared" si="10"/>
        <v>0</v>
      </c>
      <c r="P50">
        <f t="shared" si="5"/>
        <v>1</v>
      </c>
    </row>
    <row r="51" spans="1:16" hidden="1" x14ac:dyDescent="0.25">
      <c r="A51" t="s">
        <v>179</v>
      </c>
      <c r="B51" s="142">
        <v>0.3</v>
      </c>
      <c r="C51" s="77" t="s">
        <v>210</v>
      </c>
      <c r="E51" s="14">
        <v>0</v>
      </c>
      <c r="F51" s="147">
        <v>0</v>
      </c>
      <c r="G51" s="147">
        <v>0</v>
      </c>
      <c r="H51" s="100">
        <f t="shared" si="6"/>
        <v>0</v>
      </c>
      <c r="I51" s="100">
        <f t="shared" si="7"/>
        <v>0</v>
      </c>
      <c r="J51" s="100">
        <f t="shared" si="8"/>
        <v>0</v>
      </c>
      <c r="K51" s="100">
        <f t="shared" si="9"/>
        <v>0</v>
      </c>
      <c r="L51" s="100">
        <f t="shared" si="10"/>
        <v>0</v>
      </c>
      <c r="P51">
        <f t="shared" si="5"/>
        <v>1</v>
      </c>
    </row>
    <row r="52" spans="1:16" hidden="1" x14ac:dyDescent="0.25">
      <c r="A52" t="s">
        <v>180</v>
      </c>
      <c r="B52" s="142">
        <v>0.6</v>
      </c>
      <c r="C52" s="77" t="s">
        <v>210</v>
      </c>
      <c r="E52" s="14">
        <v>0</v>
      </c>
      <c r="F52" s="147">
        <v>0</v>
      </c>
      <c r="G52" s="147">
        <v>0</v>
      </c>
      <c r="H52" s="100">
        <f t="shared" si="6"/>
        <v>0</v>
      </c>
      <c r="I52" s="100">
        <f t="shared" si="7"/>
        <v>0</v>
      </c>
      <c r="J52" s="100">
        <f t="shared" si="8"/>
        <v>0</v>
      </c>
      <c r="K52" s="100">
        <f t="shared" si="9"/>
        <v>0</v>
      </c>
      <c r="L52" s="100">
        <f t="shared" si="10"/>
        <v>0</v>
      </c>
      <c r="P52">
        <f t="shared" si="5"/>
        <v>1</v>
      </c>
    </row>
    <row r="53" spans="1:16" hidden="1" x14ac:dyDescent="0.25">
      <c r="A53" t="s">
        <v>181</v>
      </c>
      <c r="B53" s="142">
        <v>0</v>
      </c>
      <c r="C53" s="77" t="s">
        <v>210</v>
      </c>
      <c r="E53" s="14">
        <v>0</v>
      </c>
      <c r="F53" s="147">
        <v>0</v>
      </c>
      <c r="G53" s="147">
        <v>0</v>
      </c>
      <c r="H53" s="100">
        <f t="shared" si="6"/>
        <v>0</v>
      </c>
      <c r="I53" s="100">
        <f t="shared" si="7"/>
        <v>0</v>
      </c>
      <c r="J53" s="100">
        <f t="shared" si="8"/>
        <v>0</v>
      </c>
      <c r="K53" s="100">
        <f t="shared" si="9"/>
        <v>0</v>
      </c>
      <c r="L53" s="100">
        <f t="shared" si="10"/>
        <v>0</v>
      </c>
      <c r="P53">
        <f t="shared" si="5"/>
        <v>1</v>
      </c>
    </row>
    <row r="54" spans="1:16" hidden="1" x14ac:dyDescent="0.25">
      <c r="A54" t="s">
        <v>182</v>
      </c>
      <c r="B54" s="142">
        <v>0</v>
      </c>
      <c r="C54" s="77" t="s">
        <v>210</v>
      </c>
      <c r="E54" s="14">
        <v>0</v>
      </c>
      <c r="F54" s="147">
        <v>0</v>
      </c>
      <c r="G54" s="147">
        <v>0</v>
      </c>
      <c r="H54" s="100">
        <f t="shared" si="6"/>
        <v>0</v>
      </c>
      <c r="I54" s="100">
        <f t="shared" si="7"/>
        <v>0</v>
      </c>
      <c r="J54" s="100">
        <f t="shared" si="8"/>
        <v>0</v>
      </c>
      <c r="K54" s="100">
        <f t="shared" si="9"/>
        <v>0</v>
      </c>
      <c r="L54" s="100">
        <f t="shared" si="10"/>
        <v>0</v>
      </c>
      <c r="P54">
        <f t="shared" si="5"/>
        <v>1</v>
      </c>
    </row>
    <row r="55" spans="1:16" hidden="1" x14ac:dyDescent="0.25">
      <c r="A55" t="s">
        <v>183</v>
      </c>
      <c r="B55" s="142">
        <v>0</v>
      </c>
      <c r="C55" s="77" t="s">
        <v>210</v>
      </c>
      <c r="E55" s="14">
        <v>0</v>
      </c>
      <c r="F55" s="147">
        <v>0</v>
      </c>
      <c r="G55" s="147">
        <v>0</v>
      </c>
      <c r="H55" s="100">
        <f t="shared" si="6"/>
        <v>0</v>
      </c>
      <c r="I55" s="100">
        <f t="shared" si="7"/>
        <v>0</v>
      </c>
      <c r="J55" s="100">
        <f t="shared" si="8"/>
        <v>0</v>
      </c>
      <c r="K55" s="100">
        <f t="shared" si="9"/>
        <v>0</v>
      </c>
      <c r="L55" s="100">
        <f t="shared" si="10"/>
        <v>0</v>
      </c>
      <c r="P55">
        <f t="shared" ref="P55:P86" si="11">IF(SUM(E55:G254)=0,0,1)</f>
        <v>1</v>
      </c>
    </row>
    <row r="56" spans="1:16" hidden="1" x14ac:dyDescent="0.25">
      <c r="A56" t="s">
        <v>184</v>
      </c>
      <c r="B56" s="142">
        <v>0</v>
      </c>
      <c r="C56" s="77" t="s">
        <v>210</v>
      </c>
      <c r="E56" s="14">
        <v>0</v>
      </c>
      <c r="F56" s="147">
        <v>0</v>
      </c>
      <c r="G56" s="147">
        <v>0</v>
      </c>
      <c r="H56" s="100">
        <f t="shared" si="6"/>
        <v>0</v>
      </c>
      <c r="I56" s="100">
        <f t="shared" si="7"/>
        <v>0</v>
      </c>
      <c r="J56" s="100">
        <f t="shared" si="8"/>
        <v>0</v>
      </c>
      <c r="K56" s="100">
        <f t="shared" si="9"/>
        <v>0</v>
      </c>
      <c r="L56" s="100">
        <f t="shared" si="10"/>
        <v>0</v>
      </c>
      <c r="P56">
        <f t="shared" si="11"/>
        <v>1</v>
      </c>
    </row>
    <row r="57" spans="1:16" hidden="1" x14ac:dyDescent="0.25">
      <c r="A57" t="s">
        <v>185</v>
      </c>
      <c r="B57" s="142">
        <v>0</v>
      </c>
      <c r="C57" s="77" t="s">
        <v>210</v>
      </c>
      <c r="E57" s="14">
        <v>0</v>
      </c>
      <c r="F57" s="147">
        <v>0</v>
      </c>
      <c r="G57" s="147">
        <v>0</v>
      </c>
      <c r="H57" s="100">
        <f t="shared" si="6"/>
        <v>0</v>
      </c>
      <c r="I57" s="100">
        <f t="shared" si="7"/>
        <v>0</v>
      </c>
      <c r="J57" s="100">
        <f t="shared" si="8"/>
        <v>0</v>
      </c>
      <c r="K57" s="100">
        <f t="shared" si="9"/>
        <v>0</v>
      </c>
      <c r="L57" s="100">
        <f t="shared" si="10"/>
        <v>0</v>
      </c>
      <c r="P57">
        <f t="shared" si="11"/>
        <v>1</v>
      </c>
    </row>
    <row r="58" spans="1:16" hidden="1" x14ac:dyDescent="0.25">
      <c r="A58" t="s">
        <v>186</v>
      </c>
      <c r="B58" s="142">
        <v>0</v>
      </c>
      <c r="C58" s="77" t="s">
        <v>210</v>
      </c>
      <c r="E58" s="14">
        <v>0</v>
      </c>
      <c r="F58" s="147">
        <v>0</v>
      </c>
      <c r="G58" s="147">
        <v>0</v>
      </c>
      <c r="H58" s="100">
        <f t="shared" si="6"/>
        <v>0</v>
      </c>
      <c r="I58" s="100">
        <f t="shared" si="7"/>
        <v>0</v>
      </c>
      <c r="J58" s="100">
        <f t="shared" si="8"/>
        <v>0</v>
      </c>
      <c r="K58" s="100">
        <f t="shared" si="9"/>
        <v>0</v>
      </c>
      <c r="L58" s="100">
        <f t="shared" si="10"/>
        <v>0</v>
      </c>
      <c r="P58">
        <f t="shared" si="11"/>
        <v>1</v>
      </c>
    </row>
    <row r="59" spans="1:16" hidden="1" x14ac:dyDescent="0.25">
      <c r="A59" t="s">
        <v>187</v>
      </c>
      <c r="B59" s="142">
        <v>0</v>
      </c>
      <c r="C59" s="77" t="s">
        <v>210</v>
      </c>
      <c r="E59" s="14">
        <v>0</v>
      </c>
      <c r="F59" s="147">
        <v>0</v>
      </c>
      <c r="G59" s="147">
        <v>0</v>
      </c>
      <c r="H59" s="100">
        <f t="shared" si="6"/>
        <v>0</v>
      </c>
      <c r="I59" s="100">
        <f t="shared" si="7"/>
        <v>0</v>
      </c>
      <c r="J59" s="100">
        <f t="shared" si="8"/>
        <v>0</v>
      </c>
      <c r="K59" s="100">
        <f t="shared" si="9"/>
        <v>0</v>
      </c>
      <c r="L59" s="100">
        <f t="shared" si="10"/>
        <v>0</v>
      </c>
      <c r="P59">
        <f t="shared" si="11"/>
        <v>1</v>
      </c>
    </row>
    <row r="60" spans="1:16" hidden="1" x14ac:dyDescent="0.25">
      <c r="A60" t="s">
        <v>206</v>
      </c>
      <c r="B60" s="142">
        <v>0.15</v>
      </c>
      <c r="C60" s="77" t="s">
        <v>210</v>
      </c>
      <c r="E60" s="14">
        <v>0</v>
      </c>
      <c r="F60" s="147">
        <v>0</v>
      </c>
      <c r="G60" s="147">
        <v>0</v>
      </c>
      <c r="H60" s="100">
        <f t="shared" si="6"/>
        <v>0</v>
      </c>
      <c r="I60" s="100">
        <f t="shared" si="7"/>
        <v>0</v>
      </c>
      <c r="J60" s="100">
        <f t="shared" si="8"/>
        <v>0</v>
      </c>
      <c r="K60" s="100">
        <f t="shared" si="9"/>
        <v>0</v>
      </c>
      <c r="L60" s="100">
        <f t="shared" si="10"/>
        <v>0</v>
      </c>
      <c r="P60">
        <f t="shared" si="11"/>
        <v>1</v>
      </c>
    </row>
    <row r="61" spans="1:16" hidden="1" x14ac:dyDescent="0.25">
      <c r="A61" t="s">
        <v>189</v>
      </c>
      <c r="B61" s="142">
        <v>1.1000000000000001</v>
      </c>
      <c r="C61" s="77" t="s">
        <v>210</v>
      </c>
      <c r="E61" s="14">
        <v>0</v>
      </c>
      <c r="F61" s="147">
        <v>0</v>
      </c>
      <c r="G61" s="147">
        <v>0</v>
      </c>
      <c r="H61" s="100">
        <f t="shared" si="6"/>
        <v>0</v>
      </c>
      <c r="I61" s="100">
        <f t="shared" si="7"/>
        <v>0</v>
      </c>
      <c r="J61" s="100">
        <f t="shared" si="8"/>
        <v>0</v>
      </c>
      <c r="K61" s="100">
        <f t="shared" si="9"/>
        <v>0</v>
      </c>
      <c r="L61" s="100">
        <f t="shared" si="10"/>
        <v>0</v>
      </c>
      <c r="P61">
        <f t="shared" si="11"/>
        <v>1</v>
      </c>
    </row>
    <row r="62" spans="1:16" hidden="1" x14ac:dyDescent="0.25">
      <c r="A62" t="s">
        <v>190</v>
      </c>
      <c r="B62" s="142">
        <v>1.1000000000000001</v>
      </c>
      <c r="C62" s="77" t="s">
        <v>210</v>
      </c>
      <c r="E62" s="14">
        <v>0</v>
      </c>
      <c r="F62" s="147">
        <v>0</v>
      </c>
      <c r="G62" s="147">
        <v>0</v>
      </c>
      <c r="H62" s="100">
        <f t="shared" si="6"/>
        <v>0</v>
      </c>
      <c r="I62" s="100">
        <f t="shared" si="7"/>
        <v>0</v>
      </c>
      <c r="J62" s="100">
        <f t="shared" si="8"/>
        <v>0</v>
      </c>
      <c r="K62" s="100">
        <f t="shared" si="9"/>
        <v>0</v>
      </c>
      <c r="L62" s="100">
        <f t="shared" si="10"/>
        <v>0</v>
      </c>
      <c r="P62">
        <f t="shared" si="11"/>
        <v>1</v>
      </c>
    </row>
    <row r="63" spans="1:16" hidden="1" x14ac:dyDescent="0.25">
      <c r="A63" t="s">
        <v>191</v>
      </c>
      <c r="B63" s="142">
        <v>0.17499999999999999</v>
      </c>
      <c r="C63" s="77" t="s">
        <v>210</v>
      </c>
      <c r="E63" s="14">
        <v>0</v>
      </c>
      <c r="F63" s="147">
        <v>0</v>
      </c>
      <c r="G63" s="147">
        <v>0</v>
      </c>
      <c r="H63" s="100">
        <f t="shared" si="6"/>
        <v>0</v>
      </c>
      <c r="I63" s="100">
        <f t="shared" si="7"/>
        <v>0</v>
      </c>
      <c r="J63" s="100">
        <f t="shared" si="8"/>
        <v>0</v>
      </c>
      <c r="K63" s="100">
        <f t="shared" si="9"/>
        <v>0</v>
      </c>
      <c r="L63" s="100">
        <f t="shared" si="10"/>
        <v>0</v>
      </c>
      <c r="P63">
        <f t="shared" si="11"/>
        <v>1</v>
      </c>
    </row>
    <row r="64" spans="1:16" hidden="1" x14ac:dyDescent="0.25">
      <c r="A64" t="s">
        <v>192</v>
      </c>
      <c r="B64" s="142">
        <v>0.2</v>
      </c>
      <c r="C64" s="77" t="s">
        <v>210</v>
      </c>
      <c r="E64" s="14">
        <v>0</v>
      </c>
      <c r="F64" s="147">
        <v>0</v>
      </c>
      <c r="G64" s="147">
        <v>0</v>
      </c>
      <c r="H64" s="100">
        <f t="shared" si="6"/>
        <v>0</v>
      </c>
      <c r="I64" s="100">
        <f t="shared" si="7"/>
        <v>0</v>
      </c>
      <c r="J64" s="100">
        <f t="shared" si="8"/>
        <v>0</v>
      </c>
      <c r="K64" s="100">
        <f t="shared" si="9"/>
        <v>0</v>
      </c>
      <c r="L64" s="100">
        <f t="shared" si="10"/>
        <v>0</v>
      </c>
      <c r="P64">
        <f t="shared" si="11"/>
        <v>1</v>
      </c>
    </row>
    <row r="65" spans="1:16" hidden="1" x14ac:dyDescent="0.25">
      <c r="A65" t="s">
        <v>193</v>
      </c>
      <c r="B65" s="142">
        <v>1</v>
      </c>
      <c r="C65" s="77" t="s">
        <v>210</v>
      </c>
      <c r="E65" s="14">
        <v>0</v>
      </c>
      <c r="F65" s="147">
        <v>0</v>
      </c>
      <c r="G65" s="147">
        <v>0</v>
      </c>
      <c r="H65" s="100">
        <f t="shared" si="6"/>
        <v>0</v>
      </c>
      <c r="I65" s="100">
        <f t="shared" si="7"/>
        <v>0</v>
      </c>
      <c r="J65" s="100">
        <f t="shared" si="8"/>
        <v>0</v>
      </c>
      <c r="K65" s="100">
        <f t="shared" si="9"/>
        <v>0</v>
      </c>
      <c r="L65" s="100">
        <f t="shared" si="10"/>
        <v>0</v>
      </c>
      <c r="P65">
        <f t="shared" si="11"/>
        <v>1</v>
      </c>
    </row>
    <row r="66" spans="1:16" hidden="1" x14ac:dyDescent="0.25">
      <c r="A66" t="s">
        <v>194</v>
      </c>
      <c r="B66" s="142">
        <v>0.4</v>
      </c>
      <c r="C66" s="77" t="s">
        <v>210</v>
      </c>
      <c r="E66" s="14">
        <v>0</v>
      </c>
      <c r="F66" s="147">
        <v>0</v>
      </c>
      <c r="G66" s="147">
        <v>0</v>
      </c>
      <c r="H66" s="100">
        <f t="shared" si="6"/>
        <v>0</v>
      </c>
      <c r="I66" s="100">
        <f t="shared" si="7"/>
        <v>0</v>
      </c>
      <c r="J66" s="100">
        <f t="shared" si="8"/>
        <v>0</v>
      </c>
      <c r="K66" s="100">
        <f t="shared" si="9"/>
        <v>0</v>
      </c>
      <c r="L66" s="100">
        <f t="shared" si="10"/>
        <v>0</v>
      </c>
      <c r="P66">
        <f t="shared" si="11"/>
        <v>1</v>
      </c>
    </row>
    <row r="67" spans="1:16" hidden="1" x14ac:dyDescent="0.25">
      <c r="A67" t="s">
        <v>195</v>
      </c>
      <c r="B67" s="142">
        <v>0.4</v>
      </c>
      <c r="C67" s="77" t="s">
        <v>210</v>
      </c>
      <c r="E67" s="14">
        <v>0</v>
      </c>
      <c r="F67" s="147">
        <v>0</v>
      </c>
      <c r="G67" s="147">
        <v>0</v>
      </c>
      <c r="H67" s="100">
        <f t="shared" si="6"/>
        <v>0</v>
      </c>
      <c r="I67" s="100">
        <f t="shared" si="7"/>
        <v>0</v>
      </c>
      <c r="J67" s="100">
        <f t="shared" si="8"/>
        <v>0</v>
      </c>
      <c r="K67" s="100">
        <f t="shared" si="9"/>
        <v>0</v>
      </c>
      <c r="L67" s="100">
        <f t="shared" si="10"/>
        <v>0</v>
      </c>
      <c r="P67">
        <f t="shared" si="11"/>
        <v>1</v>
      </c>
    </row>
    <row r="68" spans="1:16" hidden="1" x14ac:dyDescent="0.25">
      <c r="A68" t="s">
        <v>196</v>
      </c>
      <c r="B68" s="142">
        <v>0.5</v>
      </c>
      <c r="C68" s="77" t="s">
        <v>210</v>
      </c>
      <c r="E68" s="14">
        <v>0</v>
      </c>
      <c r="F68" s="147">
        <v>0</v>
      </c>
      <c r="G68" s="147">
        <v>0</v>
      </c>
      <c r="H68" s="100">
        <f t="shared" si="6"/>
        <v>0</v>
      </c>
      <c r="I68" s="100">
        <f t="shared" si="7"/>
        <v>0</v>
      </c>
      <c r="J68" s="100">
        <f t="shared" si="8"/>
        <v>0</v>
      </c>
      <c r="K68" s="100">
        <f t="shared" si="9"/>
        <v>0</v>
      </c>
      <c r="L68" s="100">
        <f t="shared" si="10"/>
        <v>0</v>
      </c>
      <c r="P68">
        <f t="shared" si="11"/>
        <v>1</v>
      </c>
    </row>
    <row r="69" spans="1:16" hidden="1" x14ac:dyDescent="0.25">
      <c r="A69" t="s">
        <v>197</v>
      </c>
      <c r="B69" s="142">
        <v>0.6</v>
      </c>
      <c r="C69" s="77" t="s">
        <v>210</v>
      </c>
      <c r="E69" s="14">
        <v>0</v>
      </c>
      <c r="F69" s="147">
        <v>0</v>
      </c>
      <c r="G69" s="147">
        <v>0</v>
      </c>
      <c r="H69" s="100">
        <f t="shared" ref="H69:H100" si="12">SUM(E69:G69)</f>
        <v>0</v>
      </c>
      <c r="I69" s="100">
        <f t="shared" ref="I69:I100" si="13">E69</f>
        <v>0</v>
      </c>
      <c r="J69" s="100">
        <f t="shared" ref="J69:J100" si="14">F69+G69</f>
        <v>0</v>
      </c>
      <c r="K69" s="100">
        <f t="shared" ref="K69:K100" si="15">F69</f>
        <v>0</v>
      </c>
      <c r="L69" s="100">
        <f t="shared" ref="L69:L100" si="16">G69</f>
        <v>0</v>
      </c>
      <c r="P69">
        <f t="shared" si="11"/>
        <v>1</v>
      </c>
    </row>
    <row r="70" spans="1:16" hidden="1" x14ac:dyDescent="0.25">
      <c r="A70" t="s">
        <v>198</v>
      </c>
      <c r="B70" s="142">
        <v>0.5</v>
      </c>
      <c r="C70" s="77" t="s">
        <v>210</v>
      </c>
      <c r="E70" s="14">
        <v>0</v>
      </c>
      <c r="F70" s="147">
        <v>0</v>
      </c>
      <c r="G70" s="147">
        <v>0</v>
      </c>
      <c r="H70" s="100">
        <f t="shared" si="12"/>
        <v>0</v>
      </c>
      <c r="I70" s="100">
        <f t="shared" si="13"/>
        <v>0</v>
      </c>
      <c r="J70" s="100">
        <f t="shared" si="14"/>
        <v>0</v>
      </c>
      <c r="K70" s="100">
        <f t="shared" si="15"/>
        <v>0</v>
      </c>
      <c r="L70" s="100">
        <f t="shared" si="16"/>
        <v>0</v>
      </c>
      <c r="P70">
        <f t="shared" si="11"/>
        <v>1</v>
      </c>
    </row>
    <row r="71" spans="1:16" x14ac:dyDescent="0.25">
      <c r="A71" t="s">
        <v>207</v>
      </c>
      <c r="B71" s="142">
        <v>0.73619999999999997</v>
      </c>
      <c r="C71" s="77" t="s">
        <v>210</v>
      </c>
      <c r="E71" s="150">
        <v>0</v>
      </c>
      <c r="F71" s="151">
        <v>2.1</v>
      </c>
      <c r="G71" s="151">
        <v>0</v>
      </c>
      <c r="H71" s="100">
        <f t="shared" si="12"/>
        <v>2.1</v>
      </c>
      <c r="I71" s="100">
        <f t="shared" si="13"/>
        <v>0</v>
      </c>
      <c r="J71" s="100">
        <f t="shared" si="14"/>
        <v>2.1</v>
      </c>
      <c r="K71" s="100">
        <f t="shared" si="15"/>
        <v>2.1</v>
      </c>
      <c r="L71" s="100">
        <f t="shared" si="16"/>
        <v>0</v>
      </c>
      <c r="P71">
        <f t="shared" si="11"/>
        <v>1</v>
      </c>
    </row>
    <row r="72" spans="1:16" hidden="1" x14ac:dyDescent="0.25">
      <c r="A72" t="s">
        <v>200</v>
      </c>
      <c r="B72" s="142"/>
      <c r="C72" s="77" t="s">
        <v>210</v>
      </c>
      <c r="E72" s="14">
        <v>0</v>
      </c>
      <c r="F72" s="143">
        <v>0</v>
      </c>
      <c r="G72" s="143">
        <v>0</v>
      </c>
      <c r="H72" s="100">
        <f t="shared" si="12"/>
        <v>0</v>
      </c>
      <c r="I72" s="100">
        <f t="shared" si="13"/>
        <v>0</v>
      </c>
      <c r="J72" s="100">
        <f t="shared" si="14"/>
        <v>0</v>
      </c>
      <c r="K72" s="100">
        <f t="shared" si="15"/>
        <v>0</v>
      </c>
      <c r="L72" s="100">
        <f t="shared" si="16"/>
        <v>0</v>
      </c>
      <c r="P72">
        <f t="shared" si="11"/>
        <v>1</v>
      </c>
    </row>
    <row r="73" spans="1:16" hidden="1" x14ac:dyDescent="0.25">
      <c r="A73" t="s">
        <v>201</v>
      </c>
      <c r="B73" s="142">
        <v>0.125</v>
      </c>
      <c r="C73" s="77" t="s">
        <v>210</v>
      </c>
      <c r="E73" s="14">
        <v>0</v>
      </c>
      <c r="F73" s="143">
        <v>0</v>
      </c>
      <c r="G73" s="143">
        <v>0</v>
      </c>
      <c r="H73" s="100">
        <f t="shared" si="12"/>
        <v>0</v>
      </c>
      <c r="I73" s="100">
        <f t="shared" si="13"/>
        <v>0</v>
      </c>
      <c r="J73" s="100">
        <f t="shared" si="14"/>
        <v>0</v>
      </c>
      <c r="K73" s="100">
        <f t="shared" si="15"/>
        <v>0</v>
      </c>
      <c r="L73" s="100">
        <f t="shared" si="16"/>
        <v>0</v>
      </c>
      <c r="P73">
        <f t="shared" si="11"/>
        <v>1</v>
      </c>
    </row>
    <row r="74" spans="1:16" hidden="1" x14ac:dyDescent="0.25">
      <c r="A74" t="s">
        <v>203</v>
      </c>
      <c r="B74" s="142">
        <v>0.125</v>
      </c>
      <c r="C74" s="77" t="s">
        <v>210</v>
      </c>
      <c r="E74" s="14">
        <v>0</v>
      </c>
      <c r="F74" s="143">
        <v>0</v>
      </c>
      <c r="G74" s="143">
        <v>0</v>
      </c>
      <c r="H74" s="100">
        <f t="shared" si="12"/>
        <v>0</v>
      </c>
      <c r="I74" s="100">
        <f t="shared" si="13"/>
        <v>0</v>
      </c>
      <c r="J74" s="100">
        <f t="shared" si="14"/>
        <v>0</v>
      </c>
      <c r="K74" s="100">
        <f t="shared" si="15"/>
        <v>0</v>
      </c>
      <c r="L74" s="100">
        <f t="shared" si="16"/>
        <v>0</v>
      </c>
      <c r="P74">
        <f t="shared" si="11"/>
        <v>1</v>
      </c>
    </row>
    <row r="75" spans="1:16" x14ac:dyDescent="0.25">
      <c r="A75" t="s">
        <v>69</v>
      </c>
      <c r="B75" s="146">
        <v>363.15</v>
      </c>
      <c r="C75" s="156" t="s">
        <v>209</v>
      </c>
      <c r="D75" s="157"/>
      <c r="E75" s="158">
        <v>22.305676900465429</v>
      </c>
      <c r="F75" s="159">
        <v>14.955181111857849</v>
      </c>
      <c r="G75" s="159">
        <v>110.1436689808755</v>
      </c>
      <c r="H75" s="100">
        <f t="shared" si="12"/>
        <v>147.40452699319877</v>
      </c>
      <c r="I75" s="100">
        <f t="shared" si="13"/>
        <v>22.305676900465429</v>
      </c>
      <c r="J75" s="100">
        <f t="shared" si="14"/>
        <v>125.09885009273336</v>
      </c>
      <c r="K75" s="100">
        <f t="shared" si="15"/>
        <v>14.955181111857849</v>
      </c>
      <c r="L75" s="100">
        <f t="shared" si="16"/>
        <v>110.1436689808755</v>
      </c>
      <c r="P75">
        <f t="shared" si="11"/>
        <v>1</v>
      </c>
    </row>
    <row r="76" spans="1:16" x14ac:dyDescent="0.25">
      <c r="A76" t="s">
        <v>151</v>
      </c>
      <c r="B76" s="142">
        <v>35.200000000000003</v>
      </c>
      <c r="C76" s="77" t="s">
        <v>209</v>
      </c>
      <c r="E76" s="14">
        <v>1.6025</v>
      </c>
      <c r="F76" s="147">
        <v>0.46575</v>
      </c>
      <c r="G76" s="147">
        <v>5.2955280000000009</v>
      </c>
      <c r="H76" s="100">
        <f t="shared" si="12"/>
        <v>7.3637780000000008</v>
      </c>
      <c r="I76" s="100">
        <f t="shared" si="13"/>
        <v>1.6025</v>
      </c>
      <c r="J76" s="100">
        <f t="shared" si="14"/>
        <v>5.7612780000000008</v>
      </c>
      <c r="K76" s="100">
        <f t="shared" si="15"/>
        <v>0.46575</v>
      </c>
      <c r="L76" s="100">
        <f t="shared" si="16"/>
        <v>5.2955280000000009</v>
      </c>
      <c r="P76">
        <f t="shared" si="11"/>
        <v>1</v>
      </c>
    </row>
    <row r="77" spans="1:16" x14ac:dyDescent="0.25">
      <c r="A77" t="s">
        <v>155</v>
      </c>
      <c r="B77" s="142">
        <f>0.058*2000</f>
        <v>116</v>
      </c>
      <c r="C77" s="77" t="s">
        <v>209</v>
      </c>
      <c r="E77" s="14">
        <v>0.57999999999999996</v>
      </c>
      <c r="F77" s="147">
        <v>0.20250000000000001</v>
      </c>
      <c r="G77" s="147">
        <v>2.9419600000000008</v>
      </c>
      <c r="H77" s="100">
        <f t="shared" si="12"/>
        <v>3.7244600000000005</v>
      </c>
      <c r="I77" s="100">
        <f t="shared" si="13"/>
        <v>0.57999999999999996</v>
      </c>
      <c r="J77" s="100">
        <f t="shared" si="14"/>
        <v>3.1444600000000009</v>
      </c>
      <c r="K77" s="100">
        <f t="shared" si="15"/>
        <v>0.20250000000000001</v>
      </c>
      <c r="L77" s="100">
        <f t="shared" si="16"/>
        <v>2.9419600000000008</v>
      </c>
      <c r="P77">
        <f t="shared" si="11"/>
        <v>1</v>
      </c>
    </row>
    <row r="78" spans="1:16" x14ac:dyDescent="0.25">
      <c r="A78" t="s">
        <v>149</v>
      </c>
      <c r="B78" s="142">
        <v>656</v>
      </c>
      <c r="C78" s="77" t="s">
        <v>209</v>
      </c>
      <c r="E78" s="14">
        <v>1.625</v>
      </c>
      <c r="F78" s="147">
        <v>0.32400000000000001</v>
      </c>
      <c r="G78" s="147">
        <v>2.2067178302706041</v>
      </c>
      <c r="H78" s="100">
        <f t="shared" si="12"/>
        <v>4.1557178302706044</v>
      </c>
      <c r="I78" s="100">
        <f t="shared" si="13"/>
        <v>1.625</v>
      </c>
      <c r="J78" s="100">
        <f t="shared" si="14"/>
        <v>2.5307178302706039</v>
      </c>
      <c r="K78" s="100">
        <f t="shared" si="15"/>
        <v>0.32400000000000001</v>
      </c>
      <c r="L78" s="100">
        <f t="shared" si="16"/>
        <v>2.2067178302706041</v>
      </c>
      <c r="P78">
        <f t="shared" si="11"/>
        <v>1</v>
      </c>
    </row>
    <row r="79" spans="1:16" hidden="1" x14ac:dyDescent="0.25">
      <c r="A79" t="s">
        <v>69</v>
      </c>
      <c r="B79" s="93"/>
      <c r="C79" s="77" t="s">
        <v>209</v>
      </c>
      <c r="E79" s="14">
        <v>0</v>
      </c>
      <c r="F79" s="143">
        <v>0</v>
      </c>
      <c r="G79" s="143">
        <v>0</v>
      </c>
      <c r="H79" s="100">
        <f t="shared" si="12"/>
        <v>0</v>
      </c>
      <c r="I79" s="100">
        <f t="shared" si="13"/>
        <v>0</v>
      </c>
      <c r="J79" s="100">
        <f t="shared" si="14"/>
        <v>0</v>
      </c>
      <c r="K79" s="100">
        <f t="shared" si="15"/>
        <v>0</v>
      </c>
      <c r="L79" s="100">
        <f t="shared" si="16"/>
        <v>0</v>
      </c>
      <c r="P79">
        <f t="shared" si="11"/>
        <v>1</v>
      </c>
    </row>
    <row r="80" spans="1:16" x14ac:dyDescent="0.25">
      <c r="A80" t="s">
        <v>202</v>
      </c>
      <c r="B80" s="142">
        <v>192</v>
      </c>
      <c r="C80" s="156" t="s">
        <v>209</v>
      </c>
      <c r="D80" s="157"/>
      <c r="E80" s="158">
        <v>0</v>
      </c>
      <c r="F80" s="159">
        <v>5.25</v>
      </c>
      <c r="G80" s="159">
        <v>0</v>
      </c>
      <c r="H80" s="100">
        <f t="shared" si="12"/>
        <v>5.25</v>
      </c>
      <c r="I80" s="100">
        <f t="shared" si="13"/>
        <v>0</v>
      </c>
      <c r="J80" s="100">
        <f t="shared" si="14"/>
        <v>5.25</v>
      </c>
      <c r="K80" s="100">
        <f t="shared" si="15"/>
        <v>5.25</v>
      </c>
      <c r="L80" s="100">
        <f t="shared" si="16"/>
        <v>0</v>
      </c>
      <c r="P80">
        <f t="shared" si="11"/>
        <v>1</v>
      </c>
    </row>
    <row r="81" spans="1:16" x14ac:dyDescent="0.25">
      <c r="A81" t="s">
        <v>331</v>
      </c>
      <c r="B81" s="142">
        <v>700</v>
      </c>
      <c r="C81" s="77" t="s">
        <v>209</v>
      </c>
      <c r="E81" s="152">
        <v>0</v>
      </c>
      <c r="F81" s="35">
        <v>3</v>
      </c>
      <c r="G81" s="152">
        <v>0</v>
      </c>
      <c r="H81" s="100">
        <f t="shared" si="12"/>
        <v>3</v>
      </c>
      <c r="I81" s="100">
        <f t="shared" si="13"/>
        <v>0</v>
      </c>
      <c r="J81" s="100">
        <f t="shared" si="14"/>
        <v>3</v>
      </c>
      <c r="K81" s="100">
        <f t="shared" si="15"/>
        <v>3</v>
      </c>
      <c r="L81" s="100">
        <f t="shared" si="16"/>
        <v>0</v>
      </c>
      <c r="P81">
        <f t="shared" si="11"/>
        <v>1</v>
      </c>
    </row>
    <row r="82" spans="1:16" hidden="1" x14ac:dyDescent="0.25">
      <c r="A82" t="s">
        <v>62</v>
      </c>
      <c r="B82" s="145">
        <v>4.8000000000000001E-2</v>
      </c>
      <c r="C82" s="77"/>
      <c r="E82" s="14">
        <v>0</v>
      </c>
      <c r="F82" s="143">
        <v>0</v>
      </c>
      <c r="G82" s="143">
        <v>0</v>
      </c>
      <c r="H82" s="100">
        <f t="shared" si="12"/>
        <v>0</v>
      </c>
      <c r="I82" s="100">
        <f t="shared" si="13"/>
        <v>0</v>
      </c>
      <c r="J82" s="100">
        <f t="shared" si="14"/>
        <v>0</v>
      </c>
      <c r="K82" s="100">
        <f t="shared" si="15"/>
        <v>0</v>
      </c>
      <c r="L82" s="100">
        <f t="shared" si="16"/>
        <v>0</v>
      </c>
      <c r="P82">
        <f t="shared" si="11"/>
        <v>1</v>
      </c>
    </row>
    <row r="83" spans="1:16" hidden="1" x14ac:dyDescent="0.25">
      <c r="A83" t="s">
        <v>63</v>
      </c>
      <c r="B83" s="145"/>
      <c r="C83" s="77"/>
      <c r="E83" s="14">
        <v>0</v>
      </c>
      <c r="F83" s="143">
        <v>0</v>
      </c>
      <c r="G83" s="143">
        <v>0</v>
      </c>
      <c r="H83" s="100">
        <f t="shared" si="12"/>
        <v>0</v>
      </c>
      <c r="I83" s="100">
        <f t="shared" si="13"/>
        <v>0</v>
      </c>
      <c r="J83" s="100">
        <f t="shared" si="14"/>
        <v>0</v>
      </c>
      <c r="K83" s="100">
        <f t="shared" si="15"/>
        <v>0</v>
      </c>
      <c r="L83" s="100">
        <f t="shared" si="16"/>
        <v>0</v>
      </c>
      <c r="P83">
        <f t="shared" si="11"/>
        <v>1</v>
      </c>
    </row>
    <row r="84" spans="1:16" hidden="1" x14ac:dyDescent="0.25">
      <c r="A84" t="s">
        <v>64</v>
      </c>
      <c r="B84" s="145"/>
      <c r="C84" s="77"/>
      <c r="E84" s="14">
        <v>0</v>
      </c>
      <c r="F84" s="143">
        <v>0</v>
      </c>
      <c r="G84" s="143">
        <v>0</v>
      </c>
      <c r="H84" s="100">
        <f t="shared" si="12"/>
        <v>0</v>
      </c>
      <c r="I84" s="100">
        <f t="shared" si="13"/>
        <v>0</v>
      </c>
      <c r="J84" s="100">
        <f t="shared" si="14"/>
        <v>0</v>
      </c>
      <c r="K84" s="100">
        <f t="shared" si="15"/>
        <v>0</v>
      </c>
      <c r="L84" s="100">
        <f t="shared" si="16"/>
        <v>0</v>
      </c>
      <c r="P84">
        <f t="shared" si="11"/>
        <v>1</v>
      </c>
    </row>
    <row r="85" spans="1:16" hidden="1" x14ac:dyDescent="0.25">
      <c r="A85" t="s">
        <v>65</v>
      </c>
      <c r="B85" s="145">
        <v>0.125</v>
      </c>
      <c r="C85" s="77"/>
      <c r="E85" s="14">
        <v>0</v>
      </c>
      <c r="F85" s="143">
        <v>0</v>
      </c>
      <c r="G85" s="143">
        <v>0</v>
      </c>
      <c r="H85" s="100">
        <f t="shared" si="12"/>
        <v>0</v>
      </c>
      <c r="I85" s="100">
        <f t="shared" si="13"/>
        <v>0</v>
      </c>
      <c r="J85" s="100">
        <f t="shared" si="14"/>
        <v>0</v>
      </c>
      <c r="K85" s="100">
        <f t="shared" si="15"/>
        <v>0</v>
      </c>
      <c r="L85" s="100">
        <f t="shared" si="16"/>
        <v>0</v>
      </c>
      <c r="P85">
        <f t="shared" si="11"/>
        <v>1</v>
      </c>
    </row>
    <row r="86" spans="1:16" hidden="1" x14ac:dyDescent="0.25">
      <c r="A86" t="s">
        <v>66</v>
      </c>
      <c r="B86" s="145">
        <v>7.8E-2</v>
      </c>
      <c r="C86" s="77"/>
      <c r="E86" s="14">
        <v>0</v>
      </c>
      <c r="F86" s="143">
        <v>0</v>
      </c>
      <c r="G86" s="143">
        <v>0</v>
      </c>
      <c r="H86" s="100">
        <f t="shared" si="12"/>
        <v>0</v>
      </c>
      <c r="I86" s="100">
        <f t="shared" si="13"/>
        <v>0</v>
      </c>
      <c r="J86" s="100">
        <f t="shared" si="14"/>
        <v>0</v>
      </c>
      <c r="K86" s="100">
        <f t="shared" si="15"/>
        <v>0</v>
      </c>
      <c r="L86" s="100">
        <f t="shared" si="16"/>
        <v>0</v>
      </c>
      <c r="P86">
        <f t="shared" si="11"/>
        <v>1</v>
      </c>
    </row>
    <row r="87" spans="1:16" hidden="1" x14ac:dyDescent="0.25">
      <c r="A87" t="s">
        <v>67</v>
      </c>
      <c r="B87" s="145"/>
      <c r="C87" s="77"/>
      <c r="E87" s="14">
        <v>0</v>
      </c>
      <c r="F87" s="143">
        <v>0</v>
      </c>
      <c r="G87" s="143">
        <v>0</v>
      </c>
      <c r="H87" s="100">
        <f t="shared" si="12"/>
        <v>0</v>
      </c>
      <c r="I87" s="100">
        <f t="shared" si="13"/>
        <v>0</v>
      </c>
      <c r="J87" s="100">
        <f t="shared" si="14"/>
        <v>0</v>
      </c>
      <c r="K87" s="100">
        <f t="shared" si="15"/>
        <v>0</v>
      </c>
      <c r="L87" s="100">
        <f t="shared" si="16"/>
        <v>0</v>
      </c>
      <c r="P87">
        <f t="shared" ref="P87:P118" si="17">IF(SUM(E87:G286)=0,0,1)</f>
        <v>1</v>
      </c>
    </row>
    <row r="88" spans="1:16" hidden="1" x14ac:dyDescent="0.25">
      <c r="A88" t="s">
        <v>68</v>
      </c>
      <c r="B88" s="145">
        <v>0.06</v>
      </c>
      <c r="C88" s="77"/>
      <c r="E88" s="14">
        <v>0</v>
      </c>
      <c r="F88" s="143">
        <v>0</v>
      </c>
      <c r="G88" s="143">
        <v>0</v>
      </c>
      <c r="H88" s="100">
        <f t="shared" si="12"/>
        <v>0</v>
      </c>
      <c r="I88" s="100">
        <f t="shared" si="13"/>
        <v>0</v>
      </c>
      <c r="J88" s="100">
        <f t="shared" si="14"/>
        <v>0</v>
      </c>
      <c r="K88" s="100">
        <f t="shared" si="15"/>
        <v>0</v>
      </c>
      <c r="L88" s="100">
        <f t="shared" si="16"/>
        <v>0</v>
      </c>
      <c r="P88">
        <f t="shared" si="17"/>
        <v>1</v>
      </c>
    </row>
    <row r="89" spans="1:16" hidden="1" x14ac:dyDescent="0.25">
      <c r="A89" t="s">
        <v>70</v>
      </c>
      <c r="B89" s="93"/>
      <c r="C89" s="77"/>
      <c r="E89" s="14">
        <v>0</v>
      </c>
      <c r="F89" s="143">
        <v>0</v>
      </c>
      <c r="G89" s="143">
        <v>0</v>
      </c>
      <c r="H89" s="100">
        <f t="shared" si="12"/>
        <v>0</v>
      </c>
      <c r="I89" s="100">
        <f t="shared" si="13"/>
        <v>0</v>
      </c>
      <c r="J89" s="100">
        <f t="shared" si="14"/>
        <v>0</v>
      </c>
      <c r="K89" s="100">
        <f t="shared" si="15"/>
        <v>0</v>
      </c>
      <c r="L89" s="100">
        <f t="shared" si="16"/>
        <v>0</v>
      </c>
      <c r="P89">
        <f t="shared" si="17"/>
        <v>1</v>
      </c>
    </row>
    <row r="90" spans="1:16" hidden="1" x14ac:dyDescent="0.25">
      <c r="A90" t="s">
        <v>71</v>
      </c>
      <c r="B90" s="93"/>
      <c r="C90" s="77"/>
      <c r="E90" s="14">
        <v>0</v>
      </c>
      <c r="F90" s="143">
        <v>0</v>
      </c>
      <c r="G90" s="143">
        <v>0</v>
      </c>
      <c r="H90" s="100">
        <f t="shared" si="12"/>
        <v>0</v>
      </c>
      <c r="I90" s="100">
        <f t="shared" si="13"/>
        <v>0</v>
      </c>
      <c r="J90" s="100">
        <f t="shared" si="14"/>
        <v>0</v>
      </c>
      <c r="K90" s="100">
        <f t="shared" si="15"/>
        <v>0</v>
      </c>
      <c r="L90" s="100">
        <f t="shared" si="16"/>
        <v>0</v>
      </c>
      <c r="P90">
        <f t="shared" si="17"/>
        <v>1</v>
      </c>
    </row>
    <row r="91" spans="1:16" hidden="1" x14ac:dyDescent="0.25">
      <c r="A91" t="s">
        <v>72</v>
      </c>
      <c r="B91" s="145"/>
      <c r="C91" s="77"/>
      <c r="E91" s="14">
        <v>0</v>
      </c>
      <c r="F91" s="143">
        <v>0</v>
      </c>
      <c r="G91" s="143">
        <v>0</v>
      </c>
      <c r="H91" s="100">
        <f t="shared" si="12"/>
        <v>0</v>
      </c>
      <c r="I91" s="100">
        <f t="shared" si="13"/>
        <v>0</v>
      </c>
      <c r="J91" s="100">
        <f t="shared" si="14"/>
        <v>0</v>
      </c>
      <c r="K91" s="100">
        <f t="shared" si="15"/>
        <v>0</v>
      </c>
      <c r="L91" s="100">
        <f t="shared" si="16"/>
        <v>0</v>
      </c>
      <c r="P91">
        <f t="shared" si="17"/>
        <v>1</v>
      </c>
    </row>
    <row r="92" spans="1:16" hidden="1" x14ac:dyDescent="0.25">
      <c r="A92" t="s">
        <v>73</v>
      </c>
      <c r="B92" s="145">
        <v>4.4999999999999998E-2</v>
      </c>
      <c r="C92" s="77"/>
      <c r="E92" s="14">
        <v>0</v>
      </c>
      <c r="F92" s="143">
        <v>0</v>
      </c>
      <c r="G92" s="143">
        <v>0</v>
      </c>
      <c r="H92" s="100">
        <f t="shared" si="12"/>
        <v>0</v>
      </c>
      <c r="I92" s="100">
        <f t="shared" si="13"/>
        <v>0</v>
      </c>
      <c r="J92" s="100">
        <f t="shared" si="14"/>
        <v>0</v>
      </c>
      <c r="K92" s="100">
        <f t="shared" si="15"/>
        <v>0</v>
      </c>
      <c r="L92" s="100">
        <f t="shared" si="16"/>
        <v>0</v>
      </c>
      <c r="P92">
        <f t="shared" si="17"/>
        <v>1</v>
      </c>
    </row>
    <row r="93" spans="1:16" hidden="1" x14ac:dyDescent="0.25">
      <c r="A93" t="s">
        <v>74</v>
      </c>
      <c r="B93" s="145"/>
      <c r="C93" s="77"/>
      <c r="E93" s="14">
        <v>0</v>
      </c>
      <c r="F93" s="143">
        <v>0</v>
      </c>
      <c r="G93" s="143">
        <v>0</v>
      </c>
      <c r="H93" s="100">
        <f t="shared" si="12"/>
        <v>0</v>
      </c>
      <c r="I93" s="100">
        <f t="shared" si="13"/>
        <v>0</v>
      </c>
      <c r="J93" s="100">
        <f t="shared" si="14"/>
        <v>0</v>
      </c>
      <c r="K93" s="100">
        <f t="shared" si="15"/>
        <v>0</v>
      </c>
      <c r="L93" s="100">
        <f t="shared" si="16"/>
        <v>0</v>
      </c>
      <c r="P93">
        <f t="shared" si="17"/>
        <v>1</v>
      </c>
    </row>
    <row r="94" spans="1:16" hidden="1" x14ac:dyDescent="0.25">
      <c r="A94" t="s">
        <v>75</v>
      </c>
      <c r="B94" s="145"/>
      <c r="C94" s="77"/>
      <c r="E94" s="14">
        <v>0</v>
      </c>
      <c r="F94" s="143">
        <v>0</v>
      </c>
      <c r="G94" s="143">
        <v>0</v>
      </c>
      <c r="H94" s="100">
        <f t="shared" si="12"/>
        <v>0</v>
      </c>
      <c r="I94" s="100">
        <f t="shared" si="13"/>
        <v>0</v>
      </c>
      <c r="J94" s="100">
        <f t="shared" si="14"/>
        <v>0</v>
      </c>
      <c r="K94" s="100">
        <f t="shared" si="15"/>
        <v>0</v>
      </c>
      <c r="L94" s="100">
        <f t="shared" si="16"/>
        <v>0</v>
      </c>
      <c r="P94">
        <f t="shared" si="17"/>
        <v>1</v>
      </c>
    </row>
    <row r="95" spans="1:16" hidden="1" x14ac:dyDescent="0.25">
      <c r="A95" t="s">
        <v>76</v>
      </c>
      <c r="B95" s="145"/>
      <c r="C95" s="77"/>
      <c r="E95" s="14">
        <v>0</v>
      </c>
      <c r="F95" s="143">
        <v>0</v>
      </c>
      <c r="G95" s="143">
        <v>0</v>
      </c>
      <c r="H95" s="100">
        <f t="shared" si="12"/>
        <v>0</v>
      </c>
      <c r="I95" s="100">
        <f t="shared" si="13"/>
        <v>0</v>
      </c>
      <c r="J95" s="100">
        <f t="shared" si="14"/>
        <v>0</v>
      </c>
      <c r="K95" s="100">
        <f t="shared" si="15"/>
        <v>0</v>
      </c>
      <c r="L95" s="100">
        <f t="shared" si="16"/>
        <v>0</v>
      </c>
      <c r="P95">
        <f t="shared" si="17"/>
        <v>1</v>
      </c>
    </row>
    <row r="96" spans="1:16" hidden="1" x14ac:dyDescent="0.25">
      <c r="A96" t="s">
        <v>77</v>
      </c>
      <c r="B96" s="145">
        <v>0.7</v>
      </c>
      <c r="C96" s="77"/>
      <c r="E96" s="14">
        <v>0</v>
      </c>
      <c r="F96" s="143">
        <v>0</v>
      </c>
      <c r="G96" s="143">
        <v>0</v>
      </c>
      <c r="H96" s="100">
        <f t="shared" si="12"/>
        <v>0</v>
      </c>
      <c r="I96" s="100">
        <f t="shared" si="13"/>
        <v>0</v>
      </c>
      <c r="J96" s="100">
        <f t="shared" si="14"/>
        <v>0</v>
      </c>
      <c r="K96" s="100">
        <f t="shared" si="15"/>
        <v>0</v>
      </c>
      <c r="L96" s="100">
        <f t="shared" si="16"/>
        <v>0</v>
      </c>
      <c r="P96">
        <f t="shared" si="17"/>
        <v>1</v>
      </c>
    </row>
    <row r="97" spans="1:16" hidden="1" x14ac:dyDescent="0.25">
      <c r="A97" t="s">
        <v>78</v>
      </c>
      <c r="B97" s="145"/>
      <c r="C97" s="77"/>
      <c r="E97" s="14">
        <v>0</v>
      </c>
      <c r="F97" s="143">
        <v>0</v>
      </c>
      <c r="G97" s="143">
        <v>0</v>
      </c>
      <c r="H97" s="100">
        <f t="shared" si="12"/>
        <v>0</v>
      </c>
      <c r="I97" s="100">
        <f t="shared" si="13"/>
        <v>0</v>
      </c>
      <c r="J97" s="100">
        <f t="shared" si="14"/>
        <v>0</v>
      </c>
      <c r="K97" s="100">
        <f t="shared" si="15"/>
        <v>0</v>
      </c>
      <c r="L97" s="100">
        <f t="shared" si="16"/>
        <v>0</v>
      </c>
      <c r="P97">
        <f t="shared" si="17"/>
        <v>1</v>
      </c>
    </row>
    <row r="98" spans="1:16" hidden="1" x14ac:dyDescent="0.25">
      <c r="A98" t="s">
        <v>79</v>
      </c>
      <c r="B98" s="145"/>
      <c r="C98" s="77"/>
      <c r="E98" s="14">
        <v>0</v>
      </c>
      <c r="F98" s="143">
        <v>0</v>
      </c>
      <c r="G98" s="143">
        <v>0</v>
      </c>
      <c r="H98" s="100">
        <f t="shared" si="12"/>
        <v>0</v>
      </c>
      <c r="I98" s="100">
        <f t="shared" si="13"/>
        <v>0</v>
      </c>
      <c r="J98" s="100">
        <f t="shared" si="14"/>
        <v>0</v>
      </c>
      <c r="K98" s="100">
        <f t="shared" si="15"/>
        <v>0</v>
      </c>
      <c r="L98" s="100">
        <f t="shared" si="16"/>
        <v>0</v>
      </c>
      <c r="P98">
        <f t="shared" si="17"/>
        <v>1</v>
      </c>
    </row>
    <row r="99" spans="1:16" hidden="1" x14ac:dyDescent="0.25">
      <c r="A99" t="s">
        <v>80</v>
      </c>
      <c r="B99" s="145"/>
      <c r="C99" s="77"/>
      <c r="E99" s="14">
        <v>0</v>
      </c>
      <c r="F99" s="143">
        <v>0</v>
      </c>
      <c r="G99" s="143">
        <v>0</v>
      </c>
      <c r="H99" s="100">
        <f t="shared" si="12"/>
        <v>0</v>
      </c>
      <c r="I99" s="100">
        <f t="shared" si="13"/>
        <v>0</v>
      </c>
      <c r="J99" s="100">
        <f t="shared" si="14"/>
        <v>0</v>
      </c>
      <c r="K99" s="100">
        <f t="shared" si="15"/>
        <v>0</v>
      </c>
      <c r="L99" s="100">
        <f t="shared" si="16"/>
        <v>0</v>
      </c>
      <c r="P99">
        <f t="shared" si="17"/>
        <v>1</v>
      </c>
    </row>
    <row r="100" spans="1:16" hidden="1" x14ac:dyDescent="0.25">
      <c r="A100" t="s">
        <v>81</v>
      </c>
      <c r="B100" s="145"/>
      <c r="C100" s="77"/>
      <c r="E100" s="14">
        <v>0</v>
      </c>
      <c r="F100" s="143">
        <v>0</v>
      </c>
      <c r="G100" s="143">
        <v>0</v>
      </c>
      <c r="H100" s="100">
        <f t="shared" si="12"/>
        <v>0</v>
      </c>
      <c r="I100" s="100">
        <f t="shared" si="13"/>
        <v>0</v>
      </c>
      <c r="J100" s="100">
        <f t="shared" si="14"/>
        <v>0</v>
      </c>
      <c r="K100" s="100">
        <f t="shared" si="15"/>
        <v>0</v>
      </c>
      <c r="L100" s="100">
        <f t="shared" si="16"/>
        <v>0</v>
      </c>
      <c r="P100">
        <f t="shared" si="17"/>
        <v>1</v>
      </c>
    </row>
    <row r="101" spans="1:16" hidden="1" x14ac:dyDescent="0.25">
      <c r="A101" t="s">
        <v>82</v>
      </c>
      <c r="B101" s="145">
        <v>0.15</v>
      </c>
      <c r="C101" s="77"/>
      <c r="E101" s="14">
        <v>0</v>
      </c>
      <c r="F101" s="143">
        <v>0</v>
      </c>
      <c r="G101" s="143">
        <v>0</v>
      </c>
      <c r="H101" s="100">
        <f t="shared" ref="H101:H132" si="18">SUM(E101:G101)</f>
        <v>0</v>
      </c>
      <c r="I101" s="100">
        <f t="shared" ref="I101:I132" si="19">E101</f>
        <v>0</v>
      </c>
      <c r="J101" s="100">
        <f t="shared" ref="J101:J132" si="20">F101+G101</f>
        <v>0</v>
      </c>
      <c r="K101" s="100">
        <f t="shared" ref="K101:K132" si="21">F101</f>
        <v>0</v>
      </c>
      <c r="L101" s="100">
        <f t="shared" ref="L101:L132" si="22">G101</f>
        <v>0</v>
      </c>
      <c r="P101">
        <f t="shared" si="17"/>
        <v>1</v>
      </c>
    </row>
    <row r="102" spans="1:16" hidden="1" x14ac:dyDescent="0.25">
      <c r="A102" t="s">
        <v>83</v>
      </c>
      <c r="B102" s="145"/>
      <c r="C102" s="77"/>
      <c r="E102" s="14">
        <v>0</v>
      </c>
      <c r="F102" s="143">
        <v>0</v>
      </c>
      <c r="G102" s="143">
        <v>0</v>
      </c>
      <c r="H102" s="100">
        <f t="shared" si="18"/>
        <v>0</v>
      </c>
      <c r="I102" s="100">
        <f t="shared" si="19"/>
        <v>0</v>
      </c>
      <c r="J102" s="100">
        <f t="shared" si="20"/>
        <v>0</v>
      </c>
      <c r="K102" s="100">
        <f t="shared" si="21"/>
        <v>0</v>
      </c>
      <c r="L102" s="100">
        <f t="shared" si="22"/>
        <v>0</v>
      </c>
      <c r="P102">
        <f t="shared" si="17"/>
        <v>1</v>
      </c>
    </row>
    <row r="103" spans="1:16" hidden="1" x14ac:dyDescent="0.25">
      <c r="A103" t="s">
        <v>84</v>
      </c>
      <c r="B103" s="145">
        <v>0.3</v>
      </c>
      <c r="C103" s="77"/>
      <c r="E103" s="14">
        <v>0</v>
      </c>
      <c r="F103" s="143">
        <v>0</v>
      </c>
      <c r="G103" s="143">
        <v>0</v>
      </c>
      <c r="H103" s="100">
        <f t="shared" si="18"/>
        <v>0</v>
      </c>
      <c r="I103" s="100">
        <f t="shared" si="19"/>
        <v>0</v>
      </c>
      <c r="J103" s="100">
        <f t="shared" si="20"/>
        <v>0</v>
      </c>
      <c r="K103" s="100">
        <f t="shared" si="21"/>
        <v>0</v>
      </c>
      <c r="L103" s="100">
        <f t="shared" si="22"/>
        <v>0</v>
      </c>
      <c r="P103">
        <f t="shared" si="17"/>
        <v>1</v>
      </c>
    </row>
    <row r="104" spans="1:16" hidden="1" x14ac:dyDescent="0.25">
      <c r="A104" t="s">
        <v>85</v>
      </c>
      <c r="B104" s="145">
        <v>1.2</v>
      </c>
      <c r="C104" s="77"/>
      <c r="E104" s="14">
        <v>0</v>
      </c>
      <c r="F104" s="143">
        <v>0</v>
      </c>
      <c r="G104" s="143">
        <v>0</v>
      </c>
      <c r="H104" s="100">
        <f t="shared" si="18"/>
        <v>0</v>
      </c>
      <c r="I104" s="100">
        <f t="shared" si="19"/>
        <v>0</v>
      </c>
      <c r="J104" s="100">
        <f t="shared" si="20"/>
        <v>0</v>
      </c>
      <c r="K104" s="100">
        <f t="shared" si="21"/>
        <v>0</v>
      </c>
      <c r="L104" s="100">
        <f t="shared" si="22"/>
        <v>0</v>
      </c>
      <c r="P104">
        <f t="shared" si="17"/>
        <v>1</v>
      </c>
    </row>
    <row r="105" spans="1:16" hidden="1" x14ac:dyDescent="0.25">
      <c r="A105" t="s">
        <v>86</v>
      </c>
      <c r="B105" s="145">
        <v>0.55000000000000004</v>
      </c>
      <c r="C105" s="77"/>
      <c r="E105" s="14">
        <v>0</v>
      </c>
      <c r="F105" s="143">
        <v>0</v>
      </c>
      <c r="G105" s="143">
        <v>0</v>
      </c>
      <c r="H105" s="100">
        <f t="shared" si="18"/>
        <v>0</v>
      </c>
      <c r="I105" s="100">
        <f t="shared" si="19"/>
        <v>0</v>
      </c>
      <c r="J105" s="100">
        <f t="shared" si="20"/>
        <v>0</v>
      </c>
      <c r="K105" s="100">
        <f t="shared" si="21"/>
        <v>0</v>
      </c>
      <c r="L105" s="100">
        <f t="shared" si="22"/>
        <v>0</v>
      </c>
      <c r="P105">
        <f t="shared" si="17"/>
        <v>1</v>
      </c>
    </row>
    <row r="106" spans="1:16" hidden="1" x14ac:dyDescent="0.25">
      <c r="A106" t="s">
        <v>87</v>
      </c>
      <c r="B106" s="145">
        <v>0.45</v>
      </c>
      <c r="C106" s="77"/>
      <c r="E106" s="14">
        <v>0</v>
      </c>
      <c r="F106" s="143">
        <v>0</v>
      </c>
      <c r="G106" s="143">
        <v>0</v>
      </c>
      <c r="H106" s="100">
        <f t="shared" si="18"/>
        <v>0</v>
      </c>
      <c r="I106" s="100">
        <f t="shared" si="19"/>
        <v>0</v>
      </c>
      <c r="J106" s="100">
        <f t="shared" si="20"/>
        <v>0</v>
      </c>
      <c r="K106" s="100">
        <f t="shared" si="21"/>
        <v>0</v>
      </c>
      <c r="L106" s="100">
        <f t="shared" si="22"/>
        <v>0</v>
      </c>
      <c r="P106">
        <f t="shared" si="17"/>
        <v>1</v>
      </c>
    </row>
    <row r="107" spans="1:16" hidden="1" x14ac:dyDescent="0.25">
      <c r="A107" t="s">
        <v>88</v>
      </c>
      <c r="B107" s="145"/>
      <c r="C107" s="77"/>
      <c r="E107" s="14">
        <v>0</v>
      </c>
      <c r="F107" s="143">
        <v>0</v>
      </c>
      <c r="G107" s="143">
        <v>0</v>
      </c>
      <c r="H107" s="100">
        <f t="shared" si="18"/>
        <v>0</v>
      </c>
      <c r="I107" s="100">
        <f t="shared" si="19"/>
        <v>0</v>
      </c>
      <c r="J107" s="100">
        <f t="shared" si="20"/>
        <v>0</v>
      </c>
      <c r="K107" s="100">
        <f t="shared" si="21"/>
        <v>0</v>
      </c>
      <c r="L107" s="100">
        <f t="shared" si="22"/>
        <v>0</v>
      </c>
      <c r="P107">
        <f t="shared" si="17"/>
        <v>1</v>
      </c>
    </row>
    <row r="108" spans="1:16" hidden="1" x14ac:dyDescent="0.25">
      <c r="A108" t="s">
        <v>89</v>
      </c>
      <c r="B108" s="145"/>
      <c r="C108" s="77"/>
      <c r="E108" s="14">
        <v>0</v>
      </c>
      <c r="F108" s="143">
        <v>0</v>
      </c>
      <c r="G108" s="143">
        <v>0</v>
      </c>
      <c r="H108" s="100">
        <f t="shared" si="18"/>
        <v>0</v>
      </c>
      <c r="I108" s="100">
        <f t="shared" si="19"/>
        <v>0</v>
      </c>
      <c r="J108" s="100">
        <f t="shared" si="20"/>
        <v>0</v>
      </c>
      <c r="K108" s="100">
        <f t="shared" si="21"/>
        <v>0</v>
      </c>
      <c r="L108" s="100">
        <f t="shared" si="22"/>
        <v>0</v>
      </c>
      <c r="P108">
        <f t="shared" si="17"/>
        <v>1</v>
      </c>
    </row>
    <row r="109" spans="1:16" hidden="1" x14ac:dyDescent="0.25">
      <c r="A109" t="s">
        <v>90</v>
      </c>
      <c r="B109" s="145"/>
      <c r="C109" s="77"/>
      <c r="E109" s="14">
        <v>0</v>
      </c>
      <c r="F109" s="143">
        <v>0</v>
      </c>
      <c r="G109" s="143">
        <v>0</v>
      </c>
      <c r="H109" s="100">
        <f t="shared" si="18"/>
        <v>0</v>
      </c>
      <c r="I109" s="100">
        <f t="shared" si="19"/>
        <v>0</v>
      </c>
      <c r="J109" s="100">
        <f t="shared" si="20"/>
        <v>0</v>
      </c>
      <c r="K109" s="100">
        <f t="shared" si="21"/>
        <v>0</v>
      </c>
      <c r="L109" s="100">
        <f t="shared" si="22"/>
        <v>0</v>
      </c>
      <c r="P109">
        <f t="shared" si="17"/>
        <v>1</v>
      </c>
    </row>
    <row r="110" spans="1:16" hidden="1" x14ac:dyDescent="0.25">
      <c r="A110" t="s">
        <v>91</v>
      </c>
      <c r="B110" s="145"/>
      <c r="C110" s="77"/>
      <c r="E110" s="14">
        <v>0</v>
      </c>
      <c r="F110" s="143">
        <v>0</v>
      </c>
      <c r="G110" s="143">
        <v>0</v>
      </c>
      <c r="H110" s="100">
        <f t="shared" si="18"/>
        <v>0</v>
      </c>
      <c r="I110" s="100">
        <f t="shared" si="19"/>
        <v>0</v>
      </c>
      <c r="J110" s="100">
        <f t="shared" si="20"/>
        <v>0</v>
      </c>
      <c r="K110" s="100">
        <f t="shared" si="21"/>
        <v>0</v>
      </c>
      <c r="L110" s="100">
        <f t="shared" si="22"/>
        <v>0</v>
      </c>
      <c r="P110">
        <f t="shared" si="17"/>
        <v>1</v>
      </c>
    </row>
    <row r="111" spans="1:16" hidden="1" x14ac:dyDescent="0.25">
      <c r="A111" t="s">
        <v>92</v>
      </c>
      <c r="B111" s="145"/>
      <c r="C111" s="77"/>
      <c r="E111" s="14">
        <v>0</v>
      </c>
      <c r="F111" s="143">
        <v>0</v>
      </c>
      <c r="G111" s="143">
        <v>0</v>
      </c>
      <c r="H111" s="100">
        <f t="shared" si="18"/>
        <v>0</v>
      </c>
      <c r="I111" s="100">
        <f t="shared" si="19"/>
        <v>0</v>
      </c>
      <c r="J111" s="100">
        <f t="shared" si="20"/>
        <v>0</v>
      </c>
      <c r="K111" s="100">
        <f t="shared" si="21"/>
        <v>0</v>
      </c>
      <c r="L111" s="100">
        <f t="shared" si="22"/>
        <v>0</v>
      </c>
      <c r="P111">
        <f t="shared" si="17"/>
        <v>1</v>
      </c>
    </row>
    <row r="112" spans="1:16" hidden="1" x14ac:dyDescent="0.25">
      <c r="A112" t="s">
        <v>93</v>
      </c>
      <c r="B112" s="145"/>
      <c r="C112" s="77"/>
      <c r="E112" s="14">
        <v>0</v>
      </c>
      <c r="F112" s="143">
        <v>0</v>
      </c>
      <c r="G112" s="143">
        <v>0</v>
      </c>
      <c r="H112" s="100">
        <f t="shared" si="18"/>
        <v>0</v>
      </c>
      <c r="I112" s="100">
        <f t="shared" si="19"/>
        <v>0</v>
      </c>
      <c r="J112" s="100">
        <f t="shared" si="20"/>
        <v>0</v>
      </c>
      <c r="K112" s="100">
        <f t="shared" si="21"/>
        <v>0</v>
      </c>
      <c r="L112" s="100">
        <f t="shared" si="22"/>
        <v>0</v>
      </c>
      <c r="P112">
        <f t="shared" si="17"/>
        <v>1</v>
      </c>
    </row>
    <row r="113" spans="1:16" hidden="1" x14ac:dyDescent="0.25">
      <c r="A113" t="s">
        <v>94</v>
      </c>
      <c r="B113" s="145">
        <v>0.17499999999999999</v>
      </c>
      <c r="C113" s="77"/>
      <c r="E113" s="14">
        <v>0</v>
      </c>
      <c r="F113" s="143">
        <v>0</v>
      </c>
      <c r="G113" s="143">
        <v>0</v>
      </c>
      <c r="H113" s="100">
        <f t="shared" si="18"/>
        <v>0</v>
      </c>
      <c r="I113" s="100">
        <f t="shared" si="19"/>
        <v>0</v>
      </c>
      <c r="J113" s="100">
        <f t="shared" si="20"/>
        <v>0</v>
      </c>
      <c r="K113" s="100">
        <f t="shared" si="21"/>
        <v>0</v>
      </c>
      <c r="L113" s="100">
        <f t="shared" si="22"/>
        <v>0</v>
      </c>
      <c r="P113">
        <f t="shared" si="17"/>
        <v>1</v>
      </c>
    </row>
    <row r="114" spans="1:16" hidden="1" x14ac:dyDescent="0.25">
      <c r="A114" t="s">
        <v>95</v>
      </c>
      <c r="B114" s="145"/>
      <c r="C114" s="77"/>
      <c r="E114" s="14">
        <v>0</v>
      </c>
      <c r="F114" s="143">
        <v>0</v>
      </c>
      <c r="G114" s="143">
        <v>0</v>
      </c>
      <c r="H114" s="100">
        <f t="shared" si="18"/>
        <v>0</v>
      </c>
      <c r="I114" s="100">
        <f t="shared" si="19"/>
        <v>0</v>
      </c>
      <c r="J114" s="100">
        <f t="shared" si="20"/>
        <v>0</v>
      </c>
      <c r="K114" s="100">
        <f t="shared" si="21"/>
        <v>0</v>
      </c>
      <c r="L114" s="100">
        <f t="shared" si="22"/>
        <v>0</v>
      </c>
      <c r="P114">
        <f t="shared" si="17"/>
        <v>1</v>
      </c>
    </row>
    <row r="115" spans="1:16" hidden="1" x14ac:dyDescent="0.25">
      <c r="A115" t="s">
        <v>96</v>
      </c>
      <c r="B115" s="145"/>
      <c r="C115" s="77"/>
      <c r="E115" s="14">
        <v>0</v>
      </c>
      <c r="F115" s="143">
        <v>0</v>
      </c>
      <c r="G115" s="143">
        <v>0</v>
      </c>
      <c r="H115" s="100">
        <f t="shared" si="18"/>
        <v>0</v>
      </c>
      <c r="I115" s="100">
        <f t="shared" si="19"/>
        <v>0</v>
      </c>
      <c r="J115" s="100">
        <f t="shared" si="20"/>
        <v>0</v>
      </c>
      <c r="K115" s="100">
        <f t="shared" si="21"/>
        <v>0</v>
      </c>
      <c r="L115" s="100">
        <f t="shared" si="22"/>
        <v>0</v>
      </c>
      <c r="P115">
        <f t="shared" si="17"/>
        <v>1</v>
      </c>
    </row>
    <row r="116" spans="1:16" hidden="1" x14ac:dyDescent="0.25">
      <c r="A116" t="s">
        <v>97</v>
      </c>
      <c r="B116" s="145">
        <v>0.08</v>
      </c>
      <c r="C116" s="77"/>
      <c r="E116" s="14">
        <v>0</v>
      </c>
      <c r="F116" s="143">
        <v>0</v>
      </c>
      <c r="G116" s="143">
        <v>0</v>
      </c>
      <c r="H116" s="100">
        <f t="shared" si="18"/>
        <v>0</v>
      </c>
      <c r="I116" s="100">
        <f t="shared" si="19"/>
        <v>0</v>
      </c>
      <c r="J116" s="100">
        <f t="shared" si="20"/>
        <v>0</v>
      </c>
      <c r="K116" s="100">
        <f t="shared" si="21"/>
        <v>0</v>
      </c>
      <c r="L116" s="100">
        <f t="shared" si="22"/>
        <v>0</v>
      </c>
      <c r="P116">
        <f t="shared" si="17"/>
        <v>1</v>
      </c>
    </row>
    <row r="117" spans="1:16" hidden="1" x14ac:dyDescent="0.25">
      <c r="A117" t="s">
        <v>98</v>
      </c>
      <c r="B117" s="145"/>
      <c r="C117" s="77"/>
      <c r="E117" s="14">
        <v>0</v>
      </c>
      <c r="F117" s="143">
        <v>0</v>
      </c>
      <c r="G117" s="143">
        <v>0</v>
      </c>
      <c r="H117" s="100">
        <f t="shared" si="18"/>
        <v>0</v>
      </c>
      <c r="I117" s="100">
        <f t="shared" si="19"/>
        <v>0</v>
      </c>
      <c r="J117" s="100">
        <f t="shared" si="20"/>
        <v>0</v>
      </c>
      <c r="K117" s="100">
        <f t="shared" si="21"/>
        <v>0</v>
      </c>
      <c r="L117" s="100">
        <f t="shared" si="22"/>
        <v>0</v>
      </c>
      <c r="P117">
        <f t="shared" si="17"/>
        <v>1</v>
      </c>
    </row>
    <row r="118" spans="1:16" hidden="1" x14ac:dyDescent="0.25">
      <c r="A118" t="s">
        <v>99</v>
      </c>
      <c r="B118" s="145"/>
      <c r="C118" s="77"/>
      <c r="E118" s="14">
        <v>0</v>
      </c>
      <c r="F118" s="143">
        <v>0</v>
      </c>
      <c r="G118" s="143">
        <v>0</v>
      </c>
      <c r="H118" s="100">
        <f t="shared" si="18"/>
        <v>0</v>
      </c>
      <c r="I118" s="100">
        <f t="shared" si="19"/>
        <v>0</v>
      </c>
      <c r="J118" s="100">
        <f t="shared" si="20"/>
        <v>0</v>
      </c>
      <c r="K118" s="100">
        <f t="shared" si="21"/>
        <v>0</v>
      </c>
      <c r="L118" s="100">
        <f t="shared" si="22"/>
        <v>0</v>
      </c>
      <c r="P118">
        <f t="shared" si="17"/>
        <v>1</v>
      </c>
    </row>
    <row r="119" spans="1:16" hidden="1" x14ac:dyDescent="0.25">
      <c r="A119" t="s">
        <v>100</v>
      </c>
      <c r="B119" s="145">
        <v>0.12</v>
      </c>
      <c r="C119" s="77"/>
      <c r="E119" s="14">
        <v>0</v>
      </c>
      <c r="F119" s="143">
        <v>0</v>
      </c>
      <c r="G119" s="143">
        <v>0</v>
      </c>
      <c r="H119" s="100">
        <f t="shared" si="18"/>
        <v>0</v>
      </c>
      <c r="I119" s="100">
        <f t="shared" si="19"/>
        <v>0</v>
      </c>
      <c r="J119" s="100">
        <f t="shared" si="20"/>
        <v>0</v>
      </c>
      <c r="K119" s="100">
        <f t="shared" si="21"/>
        <v>0</v>
      </c>
      <c r="L119" s="100">
        <f t="shared" si="22"/>
        <v>0</v>
      </c>
      <c r="P119">
        <f t="shared" ref="P119:P150" si="23">IF(SUM(E119:G318)=0,0,1)</f>
        <v>1</v>
      </c>
    </row>
    <row r="120" spans="1:16" hidden="1" x14ac:dyDescent="0.25">
      <c r="A120" t="s">
        <v>101</v>
      </c>
      <c r="B120" s="145"/>
      <c r="C120" s="77"/>
      <c r="E120" s="14">
        <v>0</v>
      </c>
      <c r="F120" s="143">
        <v>0</v>
      </c>
      <c r="G120" s="143">
        <v>0</v>
      </c>
      <c r="H120" s="100">
        <f t="shared" si="18"/>
        <v>0</v>
      </c>
      <c r="I120" s="100">
        <f t="shared" si="19"/>
        <v>0</v>
      </c>
      <c r="J120" s="100">
        <f t="shared" si="20"/>
        <v>0</v>
      </c>
      <c r="K120" s="100">
        <f t="shared" si="21"/>
        <v>0</v>
      </c>
      <c r="L120" s="100">
        <f t="shared" si="22"/>
        <v>0</v>
      </c>
      <c r="P120">
        <f t="shared" si="23"/>
        <v>1</v>
      </c>
    </row>
    <row r="121" spans="1:16" hidden="1" x14ac:dyDescent="0.25">
      <c r="A121" t="s">
        <v>102</v>
      </c>
      <c r="B121" s="145"/>
      <c r="C121" s="77"/>
      <c r="E121" s="14">
        <v>0</v>
      </c>
      <c r="F121" s="143">
        <v>0</v>
      </c>
      <c r="G121" s="143">
        <v>0</v>
      </c>
      <c r="H121" s="100">
        <f t="shared" si="18"/>
        <v>0</v>
      </c>
      <c r="I121" s="100">
        <f t="shared" si="19"/>
        <v>0</v>
      </c>
      <c r="J121" s="100">
        <f t="shared" si="20"/>
        <v>0</v>
      </c>
      <c r="K121" s="100">
        <f t="shared" si="21"/>
        <v>0</v>
      </c>
      <c r="L121" s="100">
        <f t="shared" si="22"/>
        <v>0</v>
      </c>
      <c r="P121">
        <f t="shared" si="23"/>
        <v>1</v>
      </c>
    </row>
    <row r="122" spans="1:16" hidden="1" x14ac:dyDescent="0.25">
      <c r="A122" t="s">
        <v>103</v>
      </c>
      <c r="B122" s="145"/>
      <c r="C122" s="77"/>
      <c r="E122" s="14">
        <v>0</v>
      </c>
      <c r="F122" s="143">
        <v>0</v>
      </c>
      <c r="G122" s="143">
        <v>0</v>
      </c>
      <c r="H122" s="100">
        <f t="shared" si="18"/>
        <v>0</v>
      </c>
      <c r="I122" s="100">
        <f t="shared" si="19"/>
        <v>0</v>
      </c>
      <c r="J122" s="100">
        <f t="shared" si="20"/>
        <v>0</v>
      </c>
      <c r="K122" s="100">
        <f t="shared" si="21"/>
        <v>0</v>
      </c>
      <c r="L122" s="100">
        <f t="shared" si="22"/>
        <v>0</v>
      </c>
      <c r="P122">
        <f t="shared" si="23"/>
        <v>1</v>
      </c>
    </row>
    <row r="123" spans="1:16" hidden="1" x14ac:dyDescent="0.25">
      <c r="A123" t="s">
        <v>104</v>
      </c>
      <c r="B123" s="145"/>
      <c r="C123" s="77"/>
      <c r="E123" s="14">
        <v>0</v>
      </c>
      <c r="F123" s="143">
        <v>0</v>
      </c>
      <c r="G123" s="143">
        <v>0</v>
      </c>
      <c r="H123" s="100">
        <f t="shared" si="18"/>
        <v>0</v>
      </c>
      <c r="I123" s="100">
        <f t="shared" si="19"/>
        <v>0</v>
      </c>
      <c r="J123" s="100">
        <f t="shared" si="20"/>
        <v>0</v>
      </c>
      <c r="K123" s="100">
        <f t="shared" si="21"/>
        <v>0</v>
      </c>
      <c r="L123" s="100">
        <f t="shared" si="22"/>
        <v>0</v>
      </c>
      <c r="P123">
        <f t="shared" si="23"/>
        <v>1</v>
      </c>
    </row>
    <row r="124" spans="1:16" hidden="1" x14ac:dyDescent="0.25">
      <c r="A124" t="s">
        <v>105</v>
      </c>
      <c r="B124" s="145"/>
      <c r="C124" s="77"/>
      <c r="E124" s="14">
        <v>0</v>
      </c>
      <c r="F124" s="143">
        <v>0</v>
      </c>
      <c r="G124" s="143">
        <v>0</v>
      </c>
      <c r="H124" s="100">
        <f t="shared" si="18"/>
        <v>0</v>
      </c>
      <c r="I124" s="100">
        <f t="shared" si="19"/>
        <v>0</v>
      </c>
      <c r="J124" s="100">
        <f t="shared" si="20"/>
        <v>0</v>
      </c>
      <c r="K124" s="100">
        <f t="shared" si="21"/>
        <v>0</v>
      </c>
      <c r="L124" s="100">
        <f t="shared" si="22"/>
        <v>0</v>
      </c>
      <c r="P124">
        <f t="shared" si="23"/>
        <v>1</v>
      </c>
    </row>
    <row r="125" spans="1:16" hidden="1" x14ac:dyDescent="0.25">
      <c r="A125" t="s">
        <v>106</v>
      </c>
      <c r="B125" s="145"/>
      <c r="C125" s="77"/>
      <c r="E125" s="14">
        <v>0</v>
      </c>
      <c r="F125" s="143">
        <v>0</v>
      </c>
      <c r="G125" s="143">
        <v>0</v>
      </c>
      <c r="H125" s="100">
        <f t="shared" si="18"/>
        <v>0</v>
      </c>
      <c r="I125" s="100">
        <f t="shared" si="19"/>
        <v>0</v>
      </c>
      <c r="J125" s="100">
        <f t="shared" si="20"/>
        <v>0</v>
      </c>
      <c r="K125" s="100">
        <f t="shared" si="21"/>
        <v>0</v>
      </c>
      <c r="L125" s="100">
        <f t="shared" si="22"/>
        <v>0</v>
      </c>
      <c r="P125">
        <f t="shared" si="23"/>
        <v>1</v>
      </c>
    </row>
    <row r="126" spans="1:16" hidden="1" x14ac:dyDescent="0.25">
      <c r="A126" t="s">
        <v>107</v>
      </c>
      <c r="B126" s="145">
        <v>0.1</v>
      </c>
      <c r="C126" s="77"/>
      <c r="E126" s="14">
        <v>0</v>
      </c>
      <c r="F126" s="143">
        <v>0</v>
      </c>
      <c r="G126" s="143">
        <v>0</v>
      </c>
      <c r="H126" s="100">
        <f t="shared" si="18"/>
        <v>0</v>
      </c>
      <c r="I126" s="100">
        <f t="shared" si="19"/>
        <v>0</v>
      </c>
      <c r="J126" s="100">
        <f t="shared" si="20"/>
        <v>0</v>
      </c>
      <c r="K126" s="100">
        <f t="shared" si="21"/>
        <v>0</v>
      </c>
      <c r="L126" s="100">
        <f t="shared" si="22"/>
        <v>0</v>
      </c>
      <c r="P126">
        <f t="shared" si="23"/>
        <v>1</v>
      </c>
    </row>
    <row r="127" spans="1:16" hidden="1" x14ac:dyDescent="0.25">
      <c r="A127" t="s">
        <v>108</v>
      </c>
      <c r="B127" s="145">
        <v>0.2</v>
      </c>
      <c r="C127" s="77"/>
      <c r="E127" s="14">
        <v>0</v>
      </c>
      <c r="F127" s="143">
        <v>0</v>
      </c>
      <c r="G127" s="143">
        <v>0</v>
      </c>
      <c r="H127" s="100">
        <f t="shared" si="18"/>
        <v>0</v>
      </c>
      <c r="I127" s="100">
        <f t="shared" si="19"/>
        <v>0</v>
      </c>
      <c r="J127" s="100">
        <f t="shared" si="20"/>
        <v>0</v>
      </c>
      <c r="K127" s="100">
        <f t="shared" si="21"/>
        <v>0</v>
      </c>
      <c r="L127" s="100">
        <f t="shared" si="22"/>
        <v>0</v>
      </c>
      <c r="P127">
        <f t="shared" si="23"/>
        <v>1</v>
      </c>
    </row>
    <row r="128" spans="1:16" hidden="1" x14ac:dyDescent="0.25">
      <c r="A128" t="s">
        <v>109</v>
      </c>
      <c r="B128" s="145"/>
      <c r="C128" s="77"/>
      <c r="E128" s="14">
        <v>0</v>
      </c>
      <c r="F128" s="143">
        <v>0</v>
      </c>
      <c r="G128" s="143">
        <v>0</v>
      </c>
      <c r="H128" s="100">
        <f t="shared" si="18"/>
        <v>0</v>
      </c>
      <c r="I128" s="100">
        <f t="shared" si="19"/>
        <v>0</v>
      </c>
      <c r="J128" s="100">
        <f t="shared" si="20"/>
        <v>0</v>
      </c>
      <c r="K128" s="100">
        <f t="shared" si="21"/>
        <v>0</v>
      </c>
      <c r="L128" s="100">
        <f t="shared" si="22"/>
        <v>0</v>
      </c>
      <c r="P128">
        <f t="shared" si="23"/>
        <v>1</v>
      </c>
    </row>
    <row r="129" spans="1:16" hidden="1" x14ac:dyDescent="0.25">
      <c r="A129" t="s">
        <v>110</v>
      </c>
      <c r="B129" s="145"/>
      <c r="C129" s="77"/>
      <c r="E129" s="14">
        <v>0</v>
      </c>
      <c r="F129" s="143">
        <v>0</v>
      </c>
      <c r="G129" s="143">
        <v>0</v>
      </c>
      <c r="H129" s="100">
        <f t="shared" si="18"/>
        <v>0</v>
      </c>
      <c r="I129" s="100">
        <f t="shared" si="19"/>
        <v>0</v>
      </c>
      <c r="J129" s="100">
        <f t="shared" si="20"/>
        <v>0</v>
      </c>
      <c r="K129" s="100">
        <f t="shared" si="21"/>
        <v>0</v>
      </c>
      <c r="L129" s="100">
        <f t="shared" si="22"/>
        <v>0</v>
      </c>
      <c r="P129">
        <f t="shared" si="23"/>
        <v>1</v>
      </c>
    </row>
    <row r="130" spans="1:16" hidden="1" x14ac:dyDescent="0.25">
      <c r="A130" t="s">
        <v>111</v>
      </c>
      <c r="B130" s="145"/>
      <c r="C130" s="77"/>
      <c r="E130" s="14">
        <v>0</v>
      </c>
      <c r="F130" s="143">
        <v>0</v>
      </c>
      <c r="G130" s="143">
        <v>0</v>
      </c>
      <c r="H130" s="100">
        <f t="shared" si="18"/>
        <v>0</v>
      </c>
      <c r="I130" s="100">
        <f t="shared" si="19"/>
        <v>0</v>
      </c>
      <c r="J130" s="100">
        <f t="shared" si="20"/>
        <v>0</v>
      </c>
      <c r="K130" s="100">
        <f t="shared" si="21"/>
        <v>0</v>
      </c>
      <c r="L130" s="100">
        <f t="shared" si="22"/>
        <v>0</v>
      </c>
      <c r="P130">
        <f t="shared" si="23"/>
        <v>1</v>
      </c>
    </row>
    <row r="131" spans="1:16" hidden="1" x14ac:dyDescent="0.25">
      <c r="A131" t="s">
        <v>112</v>
      </c>
      <c r="B131" s="145"/>
      <c r="C131" s="77"/>
      <c r="E131" s="14">
        <v>0</v>
      </c>
      <c r="F131" s="143">
        <v>0</v>
      </c>
      <c r="G131" s="143">
        <v>0</v>
      </c>
      <c r="H131" s="100">
        <f t="shared" si="18"/>
        <v>0</v>
      </c>
      <c r="I131" s="100">
        <f t="shared" si="19"/>
        <v>0</v>
      </c>
      <c r="J131" s="100">
        <f t="shared" si="20"/>
        <v>0</v>
      </c>
      <c r="K131" s="100">
        <f t="shared" si="21"/>
        <v>0</v>
      </c>
      <c r="L131" s="100">
        <f t="shared" si="22"/>
        <v>0</v>
      </c>
      <c r="P131">
        <f t="shared" si="23"/>
        <v>1</v>
      </c>
    </row>
    <row r="132" spans="1:16" hidden="1" x14ac:dyDescent="0.25">
      <c r="A132" t="s">
        <v>113</v>
      </c>
      <c r="B132" s="145"/>
      <c r="C132" s="77"/>
      <c r="E132" s="14">
        <v>0</v>
      </c>
      <c r="F132" s="143">
        <v>0</v>
      </c>
      <c r="G132" s="143">
        <v>0</v>
      </c>
      <c r="H132" s="100">
        <f t="shared" si="18"/>
        <v>0</v>
      </c>
      <c r="I132" s="100">
        <f t="shared" si="19"/>
        <v>0</v>
      </c>
      <c r="J132" s="100">
        <f t="shared" si="20"/>
        <v>0</v>
      </c>
      <c r="K132" s="100">
        <f t="shared" si="21"/>
        <v>0</v>
      </c>
      <c r="L132" s="100">
        <f t="shared" si="22"/>
        <v>0</v>
      </c>
      <c r="P132">
        <f t="shared" si="23"/>
        <v>1</v>
      </c>
    </row>
    <row r="133" spans="1:16" hidden="1" x14ac:dyDescent="0.25">
      <c r="A133" t="s">
        <v>70</v>
      </c>
      <c r="B133" s="145">
        <v>0.17499999999999999</v>
      </c>
      <c r="C133" s="77"/>
      <c r="E133" s="14">
        <v>0</v>
      </c>
      <c r="F133" s="143">
        <v>0</v>
      </c>
      <c r="G133" s="143">
        <v>0</v>
      </c>
      <c r="H133" s="100">
        <f t="shared" ref="H133:H164" si="24">SUM(E133:G133)</f>
        <v>0</v>
      </c>
      <c r="I133" s="100">
        <f t="shared" ref="I133:I164" si="25">E133</f>
        <v>0</v>
      </c>
      <c r="J133" s="100">
        <f t="shared" ref="J133:J164" si="26">F133+G133</f>
        <v>0</v>
      </c>
      <c r="K133" s="100">
        <f t="shared" ref="K133:K164" si="27">F133</f>
        <v>0</v>
      </c>
      <c r="L133" s="100">
        <f t="shared" ref="L133:L164" si="28">G133</f>
        <v>0</v>
      </c>
      <c r="P133">
        <f t="shared" si="23"/>
        <v>1</v>
      </c>
    </row>
    <row r="134" spans="1:16" hidden="1" x14ac:dyDescent="0.25">
      <c r="A134" t="s">
        <v>71</v>
      </c>
      <c r="B134" s="145">
        <v>0.155</v>
      </c>
      <c r="C134" s="77"/>
      <c r="E134" s="14">
        <v>0</v>
      </c>
      <c r="F134" s="143">
        <v>0</v>
      </c>
      <c r="G134" s="143">
        <v>0</v>
      </c>
      <c r="H134" s="100">
        <f t="shared" si="24"/>
        <v>0</v>
      </c>
      <c r="I134" s="100">
        <f t="shared" si="25"/>
        <v>0</v>
      </c>
      <c r="J134" s="100">
        <f t="shared" si="26"/>
        <v>0</v>
      </c>
      <c r="K134" s="100">
        <f t="shared" si="27"/>
        <v>0</v>
      </c>
      <c r="L134" s="100">
        <f t="shared" si="28"/>
        <v>0</v>
      </c>
      <c r="P134">
        <f t="shared" si="23"/>
        <v>1</v>
      </c>
    </row>
    <row r="135" spans="1:16" hidden="1" x14ac:dyDescent="0.25">
      <c r="A135" t="s">
        <v>114</v>
      </c>
      <c r="B135" s="145">
        <v>0.32</v>
      </c>
      <c r="C135" s="77"/>
      <c r="E135" s="14">
        <v>0</v>
      </c>
      <c r="F135" s="143">
        <v>0</v>
      </c>
      <c r="G135" s="143">
        <v>0</v>
      </c>
      <c r="H135" s="100">
        <f t="shared" si="24"/>
        <v>0</v>
      </c>
      <c r="I135" s="100">
        <f t="shared" si="25"/>
        <v>0</v>
      </c>
      <c r="J135" s="100">
        <f t="shared" si="26"/>
        <v>0</v>
      </c>
      <c r="K135" s="100">
        <f t="shared" si="27"/>
        <v>0</v>
      </c>
      <c r="L135" s="100">
        <f t="shared" si="28"/>
        <v>0</v>
      </c>
      <c r="P135">
        <f t="shared" si="23"/>
        <v>1</v>
      </c>
    </row>
    <row r="136" spans="1:16" hidden="1" x14ac:dyDescent="0.25">
      <c r="A136" t="s">
        <v>115</v>
      </c>
      <c r="B136" s="145">
        <v>0.02</v>
      </c>
      <c r="C136" s="77"/>
      <c r="E136" s="14">
        <v>0</v>
      </c>
      <c r="F136" s="143">
        <v>0</v>
      </c>
      <c r="G136" s="143">
        <v>0</v>
      </c>
      <c r="H136" s="100">
        <f t="shared" si="24"/>
        <v>0</v>
      </c>
      <c r="I136" s="100">
        <f t="shared" si="25"/>
        <v>0</v>
      </c>
      <c r="J136" s="100">
        <f t="shared" si="26"/>
        <v>0</v>
      </c>
      <c r="K136" s="100">
        <f t="shared" si="27"/>
        <v>0</v>
      </c>
      <c r="L136" s="100">
        <f t="shared" si="28"/>
        <v>0</v>
      </c>
      <c r="P136">
        <f t="shared" si="23"/>
        <v>1</v>
      </c>
    </row>
    <row r="137" spans="1:16" hidden="1" x14ac:dyDescent="0.25">
      <c r="A137" t="s">
        <v>116</v>
      </c>
      <c r="B137" s="145">
        <v>3.5000000000000003E-2</v>
      </c>
      <c r="C137" s="77"/>
      <c r="E137" s="14">
        <v>0</v>
      </c>
      <c r="F137" s="143">
        <v>0</v>
      </c>
      <c r="G137" s="143">
        <v>0</v>
      </c>
      <c r="H137" s="100">
        <f t="shared" si="24"/>
        <v>0</v>
      </c>
      <c r="I137" s="100">
        <f t="shared" si="25"/>
        <v>0</v>
      </c>
      <c r="J137" s="100">
        <f t="shared" si="26"/>
        <v>0</v>
      </c>
      <c r="K137" s="100">
        <f t="shared" si="27"/>
        <v>0</v>
      </c>
      <c r="L137" s="100">
        <f t="shared" si="28"/>
        <v>0</v>
      </c>
      <c r="P137">
        <f t="shared" si="23"/>
        <v>1</v>
      </c>
    </row>
    <row r="138" spans="1:16" hidden="1" x14ac:dyDescent="0.25">
      <c r="A138" t="s">
        <v>117</v>
      </c>
      <c r="B138" s="145">
        <v>4.8000000000000001E-2</v>
      </c>
      <c r="C138" s="77"/>
      <c r="E138" s="14">
        <v>0</v>
      </c>
      <c r="F138" s="143">
        <v>0</v>
      </c>
      <c r="G138" s="143">
        <v>0</v>
      </c>
      <c r="H138" s="100">
        <f t="shared" si="24"/>
        <v>0</v>
      </c>
      <c r="I138" s="100">
        <f t="shared" si="25"/>
        <v>0</v>
      </c>
      <c r="J138" s="100">
        <f t="shared" si="26"/>
        <v>0</v>
      </c>
      <c r="K138" s="100">
        <f t="shared" si="27"/>
        <v>0</v>
      </c>
      <c r="L138" s="100">
        <f t="shared" si="28"/>
        <v>0</v>
      </c>
      <c r="P138">
        <f t="shared" si="23"/>
        <v>1</v>
      </c>
    </row>
    <row r="139" spans="1:16" hidden="1" x14ac:dyDescent="0.25">
      <c r="A139" t="s">
        <v>118</v>
      </c>
      <c r="B139" s="145">
        <v>0.55000000000000004</v>
      </c>
      <c r="C139" s="77"/>
      <c r="E139" s="14">
        <v>0</v>
      </c>
      <c r="F139" s="143">
        <v>0</v>
      </c>
      <c r="G139" s="143">
        <v>0</v>
      </c>
      <c r="H139" s="100">
        <f t="shared" si="24"/>
        <v>0</v>
      </c>
      <c r="I139" s="100">
        <f t="shared" si="25"/>
        <v>0</v>
      </c>
      <c r="J139" s="100">
        <f t="shared" si="26"/>
        <v>0</v>
      </c>
      <c r="K139" s="100">
        <f t="shared" si="27"/>
        <v>0</v>
      </c>
      <c r="L139" s="100">
        <f t="shared" si="28"/>
        <v>0</v>
      </c>
      <c r="P139">
        <f t="shared" si="23"/>
        <v>1</v>
      </c>
    </row>
    <row r="140" spans="1:16" hidden="1" x14ac:dyDescent="0.25">
      <c r="A140" t="s">
        <v>119</v>
      </c>
      <c r="B140" s="145">
        <v>0.17499999999999999</v>
      </c>
      <c r="C140" s="77"/>
      <c r="E140" s="14">
        <v>0</v>
      </c>
      <c r="F140" s="143">
        <v>0</v>
      </c>
      <c r="G140" s="143">
        <v>0</v>
      </c>
      <c r="H140" s="100">
        <f t="shared" si="24"/>
        <v>0</v>
      </c>
      <c r="I140" s="100">
        <f t="shared" si="25"/>
        <v>0</v>
      </c>
      <c r="J140" s="100">
        <f t="shared" si="26"/>
        <v>0</v>
      </c>
      <c r="K140" s="100">
        <f t="shared" si="27"/>
        <v>0</v>
      </c>
      <c r="L140" s="100">
        <f t="shared" si="28"/>
        <v>0</v>
      </c>
      <c r="P140">
        <f t="shared" si="23"/>
        <v>1</v>
      </c>
    </row>
    <row r="141" spans="1:16" hidden="1" x14ac:dyDescent="0.25">
      <c r="A141" t="s">
        <v>120</v>
      </c>
      <c r="B141" s="145">
        <v>0.2</v>
      </c>
      <c r="C141" s="77"/>
      <c r="E141" s="14">
        <v>0</v>
      </c>
      <c r="F141" s="143">
        <v>0</v>
      </c>
      <c r="G141" s="143">
        <v>0</v>
      </c>
      <c r="H141" s="100">
        <f t="shared" si="24"/>
        <v>0</v>
      </c>
      <c r="I141" s="100">
        <f t="shared" si="25"/>
        <v>0</v>
      </c>
      <c r="J141" s="100">
        <f t="shared" si="26"/>
        <v>0</v>
      </c>
      <c r="K141" s="100">
        <f t="shared" si="27"/>
        <v>0</v>
      </c>
      <c r="L141" s="100">
        <f t="shared" si="28"/>
        <v>0</v>
      </c>
      <c r="P141">
        <f t="shared" si="23"/>
        <v>1</v>
      </c>
    </row>
    <row r="142" spans="1:16" hidden="1" x14ac:dyDescent="0.25">
      <c r="A142" t="s">
        <v>121</v>
      </c>
      <c r="B142" s="145">
        <v>0</v>
      </c>
      <c r="C142" s="77"/>
      <c r="E142" s="14">
        <v>0</v>
      </c>
      <c r="F142" s="143">
        <v>0</v>
      </c>
      <c r="G142" s="143">
        <v>0</v>
      </c>
      <c r="H142" s="100">
        <f t="shared" si="24"/>
        <v>0</v>
      </c>
      <c r="I142" s="100">
        <f t="shared" si="25"/>
        <v>0</v>
      </c>
      <c r="J142" s="100">
        <f t="shared" si="26"/>
        <v>0</v>
      </c>
      <c r="K142" s="100">
        <f t="shared" si="27"/>
        <v>0</v>
      </c>
      <c r="L142" s="100">
        <f t="shared" si="28"/>
        <v>0</v>
      </c>
      <c r="P142">
        <f t="shared" si="23"/>
        <v>1</v>
      </c>
    </row>
    <row r="143" spans="1:16" hidden="1" x14ac:dyDescent="0.25">
      <c r="A143" t="s">
        <v>122</v>
      </c>
      <c r="B143" s="145">
        <v>0</v>
      </c>
      <c r="C143" s="77"/>
      <c r="E143" s="14">
        <v>0</v>
      </c>
      <c r="F143" s="143">
        <v>0</v>
      </c>
      <c r="G143" s="143">
        <v>0</v>
      </c>
      <c r="H143" s="100">
        <f t="shared" si="24"/>
        <v>0</v>
      </c>
      <c r="I143" s="100">
        <f t="shared" si="25"/>
        <v>0</v>
      </c>
      <c r="J143" s="100">
        <f t="shared" si="26"/>
        <v>0</v>
      </c>
      <c r="K143" s="100">
        <f t="shared" si="27"/>
        <v>0</v>
      </c>
      <c r="L143" s="100">
        <f t="shared" si="28"/>
        <v>0</v>
      </c>
      <c r="P143">
        <f t="shared" si="23"/>
        <v>1</v>
      </c>
    </row>
    <row r="144" spans="1:16" hidden="1" x14ac:dyDescent="0.25">
      <c r="A144" t="s">
        <v>123</v>
      </c>
      <c r="B144" s="145">
        <v>0</v>
      </c>
      <c r="C144" s="77"/>
      <c r="E144" s="14">
        <v>0</v>
      </c>
      <c r="F144" s="143">
        <v>0</v>
      </c>
      <c r="G144" s="143">
        <v>0</v>
      </c>
      <c r="H144" s="100">
        <f t="shared" si="24"/>
        <v>0</v>
      </c>
      <c r="I144" s="100">
        <f t="shared" si="25"/>
        <v>0</v>
      </c>
      <c r="J144" s="100">
        <f t="shared" si="26"/>
        <v>0</v>
      </c>
      <c r="K144" s="100">
        <f t="shared" si="27"/>
        <v>0</v>
      </c>
      <c r="L144" s="100">
        <f t="shared" si="28"/>
        <v>0</v>
      </c>
      <c r="P144">
        <f t="shared" si="23"/>
        <v>1</v>
      </c>
    </row>
    <row r="145" spans="1:16" hidden="1" x14ac:dyDescent="0.25">
      <c r="A145" t="s">
        <v>124</v>
      </c>
      <c r="B145" s="145">
        <v>0</v>
      </c>
      <c r="C145" s="77"/>
      <c r="E145" s="14">
        <v>0</v>
      </c>
      <c r="F145" s="143">
        <v>0</v>
      </c>
      <c r="G145" s="143">
        <v>0</v>
      </c>
      <c r="H145" s="100">
        <f t="shared" si="24"/>
        <v>0</v>
      </c>
      <c r="I145" s="100">
        <f t="shared" si="25"/>
        <v>0</v>
      </c>
      <c r="J145" s="100">
        <f t="shared" si="26"/>
        <v>0</v>
      </c>
      <c r="K145" s="100">
        <f t="shared" si="27"/>
        <v>0</v>
      </c>
      <c r="L145" s="100">
        <f t="shared" si="28"/>
        <v>0</v>
      </c>
      <c r="P145">
        <f t="shared" si="23"/>
        <v>1</v>
      </c>
    </row>
    <row r="146" spans="1:16" hidden="1" x14ac:dyDescent="0.25">
      <c r="A146" t="s">
        <v>125</v>
      </c>
      <c r="B146" s="145">
        <v>0.06</v>
      </c>
      <c r="C146" s="77"/>
      <c r="E146" s="14">
        <v>0</v>
      </c>
      <c r="F146" s="143">
        <v>0</v>
      </c>
      <c r="G146" s="143">
        <v>0</v>
      </c>
      <c r="H146" s="100">
        <f t="shared" si="24"/>
        <v>0</v>
      </c>
      <c r="I146" s="100">
        <f t="shared" si="25"/>
        <v>0</v>
      </c>
      <c r="J146" s="100">
        <f t="shared" si="26"/>
        <v>0</v>
      </c>
      <c r="K146" s="100">
        <f t="shared" si="27"/>
        <v>0</v>
      </c>
      <c r="L146" s="100">
        <f t="shared" si="28"/>
        <v>0</v>
      </c>
      <c r="P146">
        <f t="shared" si="23"/>
        <v>1</v>
      </c>
    </row>
    <row r="147" spans="1:16" hidden="1" x14ac:dyDescent="0.25">
      <c r="A147" t="s">
        <v>126</v>
      </c>
      <c r="B147" s="145">
        <v>0.45</v>
      </c>
      <c r="C147" s="77"/>
      <c r="E147" s="14">
        <v>0</v>
      </c>
      <c r="F147" s="143">
        <v>0</v>
      </c>
      <c r="G147" s="143">
        <v>0</v>
      </c>
      <c r="H147" s="100">
        <f t="shared" si="24"/>
        <v>0</v>
      </c>
      <c r="I147" s="100">
        <f t="shared" si="25"/>
        <v>0</v>
      </c>
      <c r="J147" s="100">
        <f t="shared" si="26"/>
        <v>0</v>
      </c>
      <c r="K147" s="100">
        <f t="shared" si="27"/>
        <v>0</v>
      </c>
      <c r="L147" s="100">
        <f t="shared" si="28"/>
        <v>0</v>
      </c>
      <c r="P147">
        <f t="shared" si="23"/>
        <v>1</v>
      </c>
    </row>
    <row r="148" spans="1:16" hidden="1" x14ac:dyDescent="0.25">
      <c r="A148" t="s">
        <v>127</v>
      </c>
      <c r="B148" s="145">
        <v>0.05</v>
      </c>
      <c r="C148" s="77"/>
      <c r="E148" s="14">
        <v>0</v>
      </c>
      <c r="F148" s="143">
        <v>0</v>
      </c>
      <c r="G148" s="143">
        <v>0</v>
      </c>
      <c r="H148" s="100">
        <f t="shared" si="24"/>
        <v>0</v>
      </c>
      <c r="I148" s="100">
        <f t="shared" si="25"/>
        <v>0</v>
      </c>
      <c r="J148" s="100">
        <f t="shared" si="26"/>
        <v>0</v>
      </c>
      <c r="K148" s="100">
        <f t="shared" si="27"/>
        <v>0</v>
      </c>
      <c r="L148" s="100">
        <f t="shared" si="28"/>
        <v>0</v>
      </c>
      <c r="P148">
        <f t="shared" si="23"/>
        <v>1</v>
      </c>
    </row>
    <row r="149" spans="1:16" hidden="1" x14ac:dyDescent="0.25">
      <c r="A149" t="s">
        <v>128</v>
      </c>
      <c r="B149" s="145">
        <v>0.12</v>
      </c>
      <c r="C149" s="77"/>
      <c r="E149" s="14">
        <v>0</v>
      </c>
      <c r="F149" s="143">
        <v>0</v>
      </c>
      <c r="G149" s="143">
        <v>0</v>
      </c>
      <c r="H149" s="100">
        <f t="shared" si="24"/>
        <v>0</v>
      </c>
      <c r="I149" s="100">
        <f t="shared" si="25"/>
        <v>0</v>
      </c>
      <c r="J149" s="100">
        <f t="shared" si="26"/>
        <v>0</v>
      </c>
      <c r="K149" s="100">
        <f t="shared" si="27"/>
        <v>0</v>
      </c>
      <c r="L149" s="100">
        <f t="shared" si="28"/>
        <v>0</v>
      </c>
      <c r="P149">
        <f t="shared" si="23"/>
        <v>1</v>
      </c>
    </row>
    <row r="150" spans="1:16" hidden="1" x14ac:dyDescent="0.25">
      <c r="A150" t="s">
        <v>129</v>
      </c>
      <c r="B150" s="145">
        <v>0</v>
      </c>
      <c r="C150" s="77"/>
      <c r="E150" s="14">
        <v>0</v>
      </c>
      <c r="F150" s="143">
        <v>0</v>
      </c>
      <c r="G150" s="143">
        <v>0</v>
      </c>
      <c r="H150" s="100">
        <f t="shared" si="24"/>
        <v>0</v>
      </c>
      <c r="I150" s="100">
        <f t="shared" si="25"/>
        <v>0</v>
      </c>
      <c r="J150" s="100">
        <f t="shared" si="26"/>
        <v>0</v>
      </c>
      <c r="K150" s="100">
        <f t="shared" si="27"/>
        <v>0</v>
      </c>
      <c r="L150" s="100">
        <f t="shared" si="28"/>
        <v>0</v>
      </c>
      <c r="P150">
        <f t="shared" si="23"/>
        <v>1</v>
      </c>
    </row>
    <row r="151" spans="1:16" hidden="1" x14ac:dyDescent="0.25">
      <c r="A151" t="s">
        <v>130</v>
      </c>
      <c r="B151" s="145">
        <v>0</v>
      </c>
      <c r="C151" s="77"/>
      <c r="E151" s="14">
        <v>0</v>
      </c>
      <c r="F151" s="143">
        <v>0</v>
      </c>
      <c r="G151" s="143">
        <v>0</v>
      </c>
      <c r="H151" s="100">
        <f t="shared" si="24"/>
        <v>0</v>
      </c>
      <c r="I151" s="100">
        <f t="shared" si="25"/>
        <v>0</v>
      </c>
      <c r="J151" s="100">
        <f t="shared" si="26"/>
        <v>0</v>
      </c>
      <c r="K151" s="100">
        <f t="shared" si="27"/>
        <v>0</v>
      </c>
      <c r="L151" s="100">
        <f t="shared" si="28"/>
        <v>0</v>
      </c>
      <c r="P151">
        <f t="shared" ref="P151:P182" si="29">IF(SUM(E151:G350)=0,0,1)</f>
        <v>1</v>
      </c>
    </row>
    <row r="152" spans="1:16" hidden="1" x14ac:dyDescent="0.25">
      <c r="A152" t="s">
        <v>131</v>
      </c>
      <c r="B152" s="145">
        <v>0</v>
      </c>
      <c r="C152" s="77"/>
      <c r="E152" s="14">
        <v>0</v>
      </c>
      <c r="F152" s="143">
        <v>0</v>
      </c>
      <c r="G152" s="143">
        <v>0</v>
      </c>
      <c r="H152" s="100">
        <f t="shared" si="24"/>
        <v>0</v>
      </c>
      <c r="I152" s="100">
        <f t="shared" si="25"/>
        <v>0</v>
      </c>
      <c r="J152" s="100">
        <f t="shared" si="26"/>
        <v>0</v>
      </c>
      <c r="K152" s="100">
        <f t="shared" si="27"/>
        <v>0</v>
      </c>
      <c r="L152" s="100">
        <f t="shared" si="28"/>
        <v>0</v>
      </c>
      <c r="P152">
        <f t="shared" si="29"/>
        <v>1</v>
      </c>
    </row>
    <row r="153" spans="1:16" hidden="1" x14ac:dyDescent="0.25">
      <c r="A153" t="s">
        <v>132</v>
      </c>
      <c r="B153" s="145">
        <v>0</v>
      </c>
      <c r="C153" s="77"/>
      <c r="E153" s="14">
        <v>0</v>
      </c>
      <c r="F153" s="143">
        <v>0</v>
      </c>
      <c r="G153" s="143">
        <v>0</v>
      </c>
      <c r="H153" s="100">
        <f t="shared" si="24"/>
        <v>0</v>
      </c>
      <c r="I153" s="100">
        <f t="shared" si="25"/>
        <v>0</v>
      </c>
      <c r="J153" s="100">
        <f t="shared" si="26"/>
        <v>0</v>
      </c>
      <c r="K153" s="100">
        <f t="shared" si="27"/>
        <v>0</v>
      </c>
      <c r="L153" s="100">
        <f t="shared" si="28"/>
        <v>0</v>
      </c>
      <c r="P153">
        <f t="shared" si="29"/>
        <v>1</v>
      </c>
    </row>
    <row r="154" spans="1:16" hidden="1" x14ac:dyDescent="0.25">
      <c r="A154" t="s">
        <v>133</v>
      </c>
      <c r="B154" s="145">
        <v>0.4</v>
      </c>
      <c r="C154" s="77"/>
      <c r="E154" s="14">
        <v>0</v>
      </c>
      <c r="F154" s="143">
        <v>0</v>
      </c>
      <c r="G154" s="143">
        <v>0</v>
      </c>
      <c r="H154" s="100">
        <f t="shared" si="24"/>
        <v>0</v>
      </c>
      <c r="I154" s="100">
        <f t="shared" si="25"/>
        <v>0</v>
      </c>
      <c r="J154" s="100">
        <f t="shared" si="26"/>
        <v>0</v>
      </c>
      <c r="K154" s="100">
        <f t="shared" si="27"/>
        <v>0</v>
      </c>
      <c r="L154" s="100">
        <f t="shared" si="28"/>
        <v>0</v>
      </c>
      <c r="P154">
        <f t="shared" si="29"/>
        <v>1</v>
      </c>
    </row>
    <row r="155" spans="1:16" hidden="1" x14ac:dyDescent="0.25">
      <c r="A155" t="s">
        <v>134</v>
      </c>
      <c r="B155" s="145">
        <v>0.42</v>
      </c>
      <c r="C155" s="77"/>
      <c r="E155" s="14">
        <v>0</v>
      </c>
      <c r="F155" s="143">
        <v>0</v>
      </c>
      <c r="G155" s="143">
        <v>0</v>
      </c>
      <c r="H155" s="100">
        <f t="shared" si="24"/>
        <v>0</v>
      </c>
      <c r="I155" s="100">
        <f t="shared" si="25"/>
        <v>0</v>
      </c>
      <c r="J155" s="100">
        <f t="shared" si="26"/>
        <v>0</v>
      </c>
      <c r="K155" s="100">
        <f t="shared" si="27"/>
        <v>0</v>
      </c>
      <c r="L155" s="100">
        <f t="shared" si="28"/>
        <v>0</v>
      </c>
      <c r="P155">
        <f t="shared" si="29"/>
        <v>1</v>
      </c>
    </row>
    <row r="156" spans="1:16" hidden="1" x14ac:dyDescent="0.25">
      <c r="A156" t="s">
        <v>135</v>
      </c>
      <c r="B156" s="145">
        <v>2.7</v>
      </c>
      <c r="C156" s="77"/>
      <c r="E156" s="14">
        <v>0</v>
      </c>
      <c r="F156" s="143">
        <v>0</v>
      </c>
      <c r="G156" s="143">
        <v>0</v>
      </c>
      <c r="H156" s="100">
        <f t="shared" si="24"/>
        <v>0</v>
      </c>
      <c r="I156" s="100">
        <f t="shared" si="25"/>
        <v>0</v>
      </c>
      <c r="J156" s="100">
        <f t="shared" si="26"/>
        <v>0</v>
      </c>
      <c r="K156" s="100">
        <f t="shared" si="27"/>
        <v>0</v>
      </c>
      <c r="L156" s="100">
        <f t="shared" si="28"/>
        <v>0</v>
      </c>
      <c r="P156">
        <f t="shared" si="29"/>
        <v>1</v>
      </c>
    </row>
    <row r="157" spans="1:16" hidden="1" x14ac:dyDescent="0.25">
      <c r="A157" t="s">
        <v>136</v>
      </c>
      <c r="B157" s="145">
        <v>1.25</v>
      </c>
      <c r="C157" s="77"/>
      <c r="E157" s="14">
        <v>0</v>
      </c>
      <c r="F157" s="143">
        <v>0</v>
      </c>
      <c r="G157" s="143">
        <v>0</v>
      </c>
      <c r="H157" s="100">
        <f t="shared" si="24"/>
        <v>0</v>
      </c>
      <c r="I157" s="100">
        <f t="shared" si="25"/>
        <v>0</v>
      </c>
      <c r="J157" s="100">
        <f t="shared" si="26"/>
        <v>0</v>
      </c>
      <c r="K157" s="100">
        <f t="shared" si="27"/>
        <v>0</v>
      </c>
      <c r="L157" s="100">
        <f t="shared" si="28"/>
        <v>0</v>
      </c>
      <c r="P157">
        <f t="shared" si="29"/>
        <v>1</v>
      </c>
    </row>
    <row r="158" spans="1:16" hidden="1" x14ac:dyDescent="0.25">
      <c r="A158" t="s">
        <v>137</v>
      </c>
      <c r="B158" s="145">
        <v>0.38</v>
      </c>
      <c r="C158" s="77"/>
      <c r="E158" s="14">
        <v>0</v>
      </c>
      <c r="F158" s="143">
        <v>0</v>
      </c>
      <c r="G158" s="143">
        <v>0</v>
      </c>
      <c r="H158" s="100">
        <f t="shared" si="24"/>
        <v>0</v>
      </c>
      <c r="I158" s="100">
        <f t="shared" si="25"/>
        <v>0</v>
      </c>
      <c r="J158" s="100">
        <f t="shared" si="26"/>
        <v>0</v>
      </c>
      <c r="K158" s="100">
        <f t="shared" si="27"/>
        <v>0</v>
      </c>
      <c r="L158" s="100">
        <f t="shared" si="28"/>
        <v>0</v>
      </c>
      <c r="P158">
        <f t="shared" si="29"/>
        <v>1</v>
      </c>
    </row>
    <row r="159" spans="1:16" hidden="1" x14ac:dyDescent="0.25">
      <c r="A159" t="s">
        <v>138</v>
      </c>
      <c r="B159" s="145">
        <v>1.2</v>
      </c>
      <c r="C159" s="77"/>
      <c r="E159" s="14">
        <v>0</v>
      </c>
      <c r="F159" s="143">
        <v>0</v>
      </c>
      <c r="G159" s="143">
        <v>0</v>
      </c>
      <c r="H159" s="100">
        <f t="shared" si="24"/>
        <v>0</v>
      </c>
      <c r="I159" s="100">
        <f t="shared" si="25"/>
        <v>0</v>
      </c>
      <c r="J159" s="100">
        <f t="shared" si="26"/>
        <v>0</v>
      </c>
      <c r="K159" s="100">
        <f t="shared" si="27"/>
        <v>0</v>
      </c>
      <c r="L159" s="100">
        <f t="shared" si="28"/>
        <v>0</v>
      </c>
      <c r="P159">
        <f t="shared" si="29"/>
        <v>1</v>
      </c>
    </row>
    <row r="160" spans="1:16" hidden="1" x14ac:dyDescent="0.25">
      <c r="A160" t="s">
        <v>139</v>
      </c>
      <c r="B160" s="145">
        <v>7</v>
      </c>
      <c r="C160" s="77"/>
      <c r="E160" s="14">
        <v>0</v>
      </c>
      <c r="F160" s="143">
        <v>0</v>
      </c>
      <c r="G160" s="143">
        <v>0</v>
      </c>
      <c r="H160" s="100">
        <f t="shared" si="24"/>
        <v>0</v>
      </c>
      <c r="I160" s="100">
        <f t="shared" si="25"/>
        <v>0</v>
      </c>
      <c r="J160" s="100">
        <f t="shared" si="26"/>
        <v>0</v>
      </c>
      <c r="K160" s="100">
        <f t="shared" si="27"/>
        <v>0</v>
      </c>
      <c r="L160" s="100">
        <f t="shared" si="28"/>
        <v>0</v>
      </c>
      <c r="P160">
        <f t="shared" si="29"/>
        <v>1</v>
      </c>
    </row>
    <row r="161" spans="1:16" hidden="1" x14ac:dyDescent="0.25">
      <c r="A161" t="s">
        <v>140</v>
      </c>
      <c r="B161" s="145">
        <v>7</v>
      </c>
      <c r="C161" s="77"/>
      <c r="E161" s="14">
        <v>0</v>
      </c>
      <c r="F161" s="143">
        <v>0</v>
      </c>
      <c r="G161" s="143">
        <v>0</v>
      </c>
      <c r="H161" s="100">
        <f t="shared" si="24"/>
        <v>0</v>
      </c>
      <c r="I161" s="100">
        <f t="shared" si="25"/>
        <v>0</v>
      </c>
      <c r="J161" s="100">
        <f t="shared" si="26"/>
        <v>0</v>
      </c>
      <c r="K161" s="100">
        <f t="shared" si="27"/>
        <v>0</v>
      </c>
      <c r="L161" s="100">
        <f t="shared" si="28"/>
        <v>0</v>
      </c>
      <c r="P161">
        <f t="shared" si="29"/>
        <v>1</v>
      </c>
    </row>
    <row r="162" spans="1:16" hidden="1" x14ac:dyDescent="0.25">
      <c r="A162" t="s">
        <v>141</v>
      </c>
      <c r="B162" s="145">
        <v>0</v>
      </c>
      <c r="C162" s="77"/>
      <c r="E162" s="14">
        <v>0</v>
      </c>
      <c r="F162" s="143">
        <v>0</v>
      </c>
      <c r="G162" s="143">
        <v>0</v>
      </c>
      <c r="H162" s="100">
        <f t="shared" si="24"/>
        <v>0</v>
      </c>
      <c r="I162" s="100">
        <f t="shared" si="25"/>
        <v>0</v>
      </c>
      <c r="J162" s="100">
        <f t="shared" si="26"/>
        <v>0</v>
      </c>
      <c r="K162" s="100">
        <f t="shared" si="27"/>
        <v>0</v>
      </c>
      <c r="L162" s="100">
        <f t="shared" si="28"/>
        <v>0</v>
      </c>
      <c r="P162">
        <f t="shared" si="29"/>
        <v>1</v>
      </c>
    </row>
    <row r="163" spans="1:16" hidden="1" x14ac:dyDescent="0.25">
      <c r="A163" t="s">
        <v>142</v>
      </c>
      <c r="B163" s="145">
        <v>0.38</v>
      </c>
      <c r="C163" s="77"/>
      <c r="E163" s="14">
        <v>0</v>
      </c>
      <c r="F163" s="143">
        <v>0</v>
      </c>
      <c r="G163" s="143">
        <v>0</v>
      </c>
      <c r="H163" s="100">
        <f t="shared" si="24"/>
        <v>0</v>
      </c>
      <c r="I163" s="100">
        <f t="shared" si="25"/>
        <v>0</v>
      </c>
      <c r="J163" s="100">
        <f t="shared" si="26"/>
        <v>0</v>
      </c>
      <c r="K163" s="100">
        <f t="shared" si="27"/>
        <v>0</v>
      </c>
      <c r="L163" s="100">
        <f t="shared" si="28"/>
        <v>0</v>
      </c>
      <c r="P163">
        <f t="shared" si="29"/>
        <v>1</v>
      </c>
    </row>
    <row r="164" spans="1:16" hidden="1" x14ac:dyDescent="0.25">
      <c r="A164" t="s">
        <v>143</v>
      </c>
      <c r="B164" s="145">
        <v>0.7</v>
      </c>
      <c r="C164" s="77"/>
      <c r="E164" s="14">
        <v>0</v>
      </c>
      <c r="F164" s="143">
        <v>0</v>
      </c>
      <c r="G164" s="143">
        <v>0</v>
      </c>
      <c r="H164" s="100">
        <f t="shared" si="24"/>
        <v>0</v>
      </c>
      <c r="I164" s="100">
        <f t="shared" si="25"/>
        <v>0</v>
      </c>
      <c r="J164" s="100">
        <f t="shared" si="26"/>
        <v>0</v>
      </c>
      <c r="K164" s="100">
        <f t="shared" si="27"/>
        <v>0</v>
      </c>
      <c r="L164" s="100">
        <f t="shared" si="28"/>
        <v>0</v>
      </c>
      <c r="P164">
        <f t="shared" si="29"/>
        <v>1</v>
      </c>
    </row>
    <row r="165" spans="1:16" hidden="1" x14ac:dyDescent="0.25">
      <c r="A165" t="s">
        <v>144</v>
      </c>
      <c r="B165" s="145">
        <v>0.6</v>
      </c>
      <c r="C165" s="77"/>
      <c r="E165" s="14">
        <v>0</v>
      </c>
      <c r="F165" s="143">
        <v>0</v>
      </c>
      <c r="G165" s="143">
        <v>0</v>
      </c>
      <c r="H165" s="100">
        <f t="shared" ref="H165:H188" si="30">SUM(E165:G165)</f>
        <v>0</v>
      </c>
      <c r="I165" s="100">
        <f t="shared" ref="I165:I188" si="31">E165</f>
        <v>0</v>
      </c>
      <c r="J165" s="100">
        <f t="shared" ref="J165:J188" si="32">F165+G165</f>
        <v>0</v>
      </c>
      <c r="K165" s="100">
        <f t="shared" ref="K165:K188" si="33">F165</f>
        <v>0</v>
      </c>
      <c r="L165" s="100">
        <f t="shared" ref="L165:L188" si="34">G165</f>
        <v>0</v>
      </c>
      <c r="P165">
        <f t="shared" si="29"/>
        <v>1</v>
      </c>
    </row>
    <row r="166" spans="1:16" hidden="1" x14ac:dyDescent="0.25">
      <c r="A166" t="s">
        <v>145</v>
      </c>
      <c r="B166" s="145">
        <v>2.2000000000000002</v>
      </c>
      <c r="C166" s="77"/>
      <c r="E166" s="14">
        <v>0</v>
      </c>
      <c r="F166" s="143">
        <v>0</v>
      </c>
      <c r="G166" s="143">
        <v>0</v>
      </c>
      <c r="H166" s="100">
        <f t="shared" si="30"/>
        <v>0</v>
      </c>
      <c r="I166" s="100">
        <f t="shared" si="31"/>
        <v>0</v>
      </c>
      <c r="J166" s="100">
        <f t="shared" si="32"/>
        <v>0</v>
      </c>
      <c r="K166" s="100">
        <f t="shared" si="33"/>
        <v>0</v>
      </c>
      <c r="L166" s="100">
        <f t="shared" si="34"/>
        <v>0</v>
      </c>
      <c r="P166">
        <f t="shared" si="29"/>
        <v>1</v>
      </c>
    </row>
    <row r="167" spans="1:16" ht="14.45" hidden="1" customHeight="1" x14ac:dyDescent="0.25">
      <c r="A167" t="s">
        <v>146</v>
      </c>
      <c r="B167" s="145">
        <v>0</v>
      </c>
      <c r="C167" s="77"/>
      <c r="E167" s="14">
        <v>0</v>
      </c>
      <c r="F167" s="143">
        <v>0</v>
      </c>
      <c r="G167" s="143">
        <v>0</v>
      </c>
      <c r="H167" s="100">
        <f t="shared" si="30"/>
        <v>0</v>
      </c>
      <c r="I167" s="100">
        <f t="shared" si="31"/>
        <v>0</v>
      </c>
      <c r="J167" s="100">
        <f t="shared" si="32"/>
        <v>0</v>
      </c>
      <c r="K167" s="100">
        <f t="shared" si="33"/>
        <v>0</v>
      </c>
      <c r="L167" s="100">
        <f t="shared" si="34"/>
        <v>0</v>
      </c>
      <c r="P167">
        <f t="shared" si="29"/>
        <v>1</v>
      </c>
    </row>
    <row r="168" spans="1:16" ht="14.45" hidden="1" customHeight="1" x14ac:dyDescent="0.25">
      <c r="A168" t="s">
        <v>147</v>
      </c>
      <c r="B168" s="145">
        <v>0</v>
      </c>
      <c r="C168" s="77"/>
      <c r="E168" s="14">
        <v>0</v>
      </c>
      <c r="F168" s="143">
        <v>0</v>
      </c>
      <c r="G168" s="143">
        <v>0</v>
      </c>
      <c r="H168" s="100">
        <f t="shared" si="30"/>
        <v>0</v>
      </c>
      <c r="I168" s="100">
        <f t="shared" si="31"/>
        <v>0</v>
      </c>
      <c r="J168" s="100">
        <f t="shared" si="32"/>
        <v>0</v>
      </c>
      <c r="K168" s="100">
        <f t="shared" si="33"/>
        <v>0</v>
      </c>
      <c r="L168" s="100">
        <f t="shared" si="34"/>
        <v>0</v>
      </c>
      <c r="P168">
        <f t="shared" si="29"/>
        <v>1</v>
      </c>
    </row>
    <row r="169" spans="1:16" hidden="1" x14ac:dyDescent="0.25">
      <c r="A169" t="s">
        <v>148</v>
      </c>
      <c r="B169" s="145">
        <v>0.3</v>
      </c>
      <c r="C169" s="77"/>
      <c r="E169" s="14">
        <v>0</v>
      </c>
      <c r="F169" s="143">
        <v>0</v>
      </c>
      <c r="G169" s="143">
        <v>0</v>
      </c>
      <c r="H169" s="100">
        <f t="shared" si="30"/>
        <v>0</v>
      </c>
      <c r="I169" s="100">
        <f t="shared" si="31"/>
        <v>0</v>
      </c>
      <c r="J169" s="100">
        <f t="shared" si="32"/>
        <v>0</v>
      </c>
      <c r="K169" s="100">
        <f t="shared" si="33"/>
        <v>0</v>
      </c>
      <c r="L169" s="100">
        <f t="shared" si="34"/>
        <v>0</v>
      </c>
      <c r="P169">
        <f t="shared" si="29"/>
        <v>1</v>
      </c>
    </row>
    <row r="170" spans="1:16" ht="14.45" hidden="1" customHeight="1" x14ac:dyDescent="0.25">
      <c r="A170" t="s">
        <v>150</v>
      </c>
      <c r="B170" s="145">
        <v>0</v>
      </c>
      <c r="C170" s="77"/>
      <c r="E170" s="14">
        <v>0</v>
      </c>
      <c r="F170" s="147">
        <v>0</v>
      </c>
      <c r="G170" s="147">
        <v>0</v>
      </c>
      <c r="H170" s="100">
        <f t="shared" si="30"/>
        <v>0</v>
      </c>
      <c r="I170" s="100">
        <f t="shared" si="31"/>
        <v>0</v>
      </c>
      <c r="J170" s="100">
        <f t="shared" si="32"/>
        <v>0</v>
      </c>
      <c r="K170" s="100">
        <f t="shared" si="33"/>
        <v>0</v>
      </c>
      <c r="L170" s="100">
        <f t="shared" si="34"/>
        <v>0</v>
      </c>
      <c r="P170">
        <f t="shared" si="29"/>
        <v>1</v>
      </c>
    </row>
    <row r="171" spans="1:16" hidden="1" x14ac:dyDescent="0.25">
      <c r="A171" t="s">
        <v>152</v>
      </c>
      <c r="B171" s="145">
        <v>0</v>
      </c>
      <c r="C171" s="77"/>
      <c r="E171" s="14">
        <v>0</v>
      </c>
      <c r="F171" s="147">
        <v>0</v>
      </c>
      <c r="G171" s="147">
        <v>0</v>
      </c>
      <c r="H171" s="100">
        <f t="shared" si="30"/>
        <v>0</v>
      </c>
      <c r="I171" s="100">
        <f t="shared" si="31"/>
        <v>0</v>
      </c>
      <c r="J171" s="100">
        <f t="shared" si="32"/>
        <v>0</v>
      </c>
      <c r="K171" s="100">
        <f t="shared" si="33"/>
        <v>0</v>
      </c>
      <c r="L171" s="100">
        <f t="shared" si="34"/>
        <v>0</v>
      </c>
      <c r="P171">
        <f t="shared" si="29"/>
        <v>1</v>
      </c>
    </row>
    <row r="172" spans="1:16" hidden="1" x14ac:dyDescent="0.25">
      <c r="A172" t="s">
        <v>153</v>
      </c>
      <c r="B172" s="145">
        <v>0</v>
      </c>
      <c r="C172" s="77"/>
      <c r="E172" s="14">
        <v>0</v>
      </c>
      <c r="F172" s="147">
        <v>0</v>
      </c>
      <c r="G172" s="147">
        <v>0</v>
      </c>
      <c r="H172" s="100">
        <f t="shared" si="30"/>
        <v>0</v>
      </c>
      <c r="I172" s="100">
        <f t="shared" si="31"/>
        <v>0</v>
      </c>
      <c r="J172" s="100">
        <f t="shared" si="32"/>
        <v>0</v>
      </c>
      <c r="K172" s="100">
        <f t="shared" si="33"/>
        <v>0</v>
      </c>
      <c r="L172" s="100">
        <f t="shared" si="34"/>
        <v>0</v>
      </c>
      <c r="P172">
        <f t="shared" si="29"/>
        <v>1</v>
      </c>
    </row>
    <row r="173" spans="1:16" hidden="1" x14ac:dyDescent="0.25">
      <c r="A173" t="s">
        <v>154</v>
      </c>
      <c r="B173" s="145">
        <v>0</v>
      </c>
      <c r="C173" s="77"/>
      <c r="E173" s="14">
        <v>0</v>
      </c>
      <c r="F173" s="147">
        <v>0</v>
      </c>
      <c r="G173" s="147">
        <v>0</v>
      </c>
      <c r="H173" s="100">
        <f t="shared" si="30"/>
        <v>0</v>
      </c>
      <c r="I173" s="100">
        <f t="shared" si="31"/>
        <v>0</v>
      </c>
      <c r="J173" s="100">
        <f t="shared" si="32"/>
        <v>0</v>
      </c>
      <c r="K173" s="100">
        <f t="shared" si="33"/>
        <v>0</v>
      </c>
      <c r="L173" s="100">
        <f t="shared" si="34"/>
        <v>0</v>
      </c>
      <c r="P173">
        <f t="shared" si="29"/>
        <v>1</v>
      </c>
    </row>
    <row r="174" spans="1:16" hidden="1" x14ac:dyDescent="0.25">
      <c r="A174" t="s">
        <v>156</v>
      </c>
      <c r="B174" s="142">
        <v>0</v>
      </c>
      <c r="C174" s="77"/>
      <c r="E174" s="14">
        <v>0</v>
      </c>
      <c r="F174" s="147">
        <v>0</v>
      </c>
      <c r="G174" s="147">
        <v>0</v>
      </c>
      <c r="H174" s="100">
        <f t="shared" si="30"/>
        <v>0</v>
      </c>
      <c r="I174" s="100">
        <f t="shared" si="31"/>
        <v>0</v>
      </c>
      <c r="J174" s="100">
        <f t="shared" si="32"/>
        <v>0</v>
      </c>
      <c r="K174" s="100">
        <f t="shared" si="33"/>
        <v>0</v>
      </c>
      <c r="L174" s="100">
        <f t="shared" si="34"/>
        <v>0</v>
      </c>
      <c r="P174">
        <f t="shared" si="29"/>
        <v>1</v>
      </c>
    </row>
    <row r="175" spans="1:16" ht="14.45" hidden="1" customHeight="1" x14ac:dyDescent="0.25">
      <c r="A175" t="s">
        <v>157</v>
      </c>
      <c r="B175" s="155">
        <v>32</v>
      </c>
      <c r="C175" s="77"/>
      <c r="E175" s="14">
        <v>0</v>
      </c>
      <c r="F175" s="147">
        <v>0</v>
      </c>
      <c r="G175" s="147">
        <v>0</v>
      </c>
      <c r="H175" s="100">
        <f t="shared" si="30"/>
        <v>0</v>
      </c>
      <c r="I175" s="100">
        <f t="shared" si="31"/>
        <v>0</v>
      </c>
      <c r="J175" s="100">
        <f t="shared" si="32"/>
        <v>0</v>
      </c>
      <c r="K175" s="100">
        <f t="shared" si="33"/>
        <v>0</v>
      </c>
      <c r="L175" s="100">
        <f t="shared" si="34"/>
        <v>0</v>
      </c>
      <c r="P175">
        <f t="shared" si="29"/>
        <v>1</v>
      </c>
    </row>
    <row r="176" spans="1:16" ht="14.45" hidden="1" customHeight="1" x14ac:dyDescent="0.25">
      <c r="A176" t="s">
        <v>200</v>
      </c>
      <c r="B176" s="149"/>
      <c r="E176" s="152">
        <v>0</v>
      </c>
      <c r="F176" s="152">
        <v>0</v>
      </c>
      <c r="G176" s="152">
        <v>0</v>
      </c>
      <c r="H176" s="100">
        <f t="shared" si="30"/>
        <v>0</v>
      </c>
      <c r="I176" s="100">
        <f t="shared" si="31"/>
        <v>0</v>
      </c>
      <c r="J176" s="100">
        <f t="shared" si="32"/>
        <v>0</v>
      </c>
      <c r="K176" s="100">
        <f t="shared" si="33"/>
        <v>0</v>
      </c>
      <c r="L176" s="100">
        <f t="shared" si="34"/>
        <v>0</v>
      </c>
      <c r="P176">
        <f t="shared" si="29"/>
        <v>1</v>
      </c>
    </row>
    <row r="177" spans="1:16" ht="14.45" hidden="1" customHeight="1" x14ac:dyDescent="0.25">
      <c r="A177" t="s">
        <v>200</v>
      </c>
      <c r="B177" s="149"/>
      <c r="E177" s="152">
        <v>0</v>
      </c>
      <c r="F177" s="152">
        <v>0</v>
      </c>
      <c r="G177" s="152">
        <v>0</v>
      </c>
      <c r="H177" s="100">
        <f t="shared" si="30"/>
        <v>0</v>
      </c>
      <c r="I177" s="100">
        <f t="shared" si="31"/>
        <v>0</v>
      </c>
      <c r="J177" s="100">
        <f t="shared" si="32"/>
        <v>0</v>
      </c>
      <c r="K177" s="100">
        <f t="shared" si="33"/>
        <v>0</v>
      </c>
      <c r="L177" s="100">
        <f t="shared" si="34"/>
        <v>0</v>
      </c>
      <c r="P177">
        <f t="shared" si="29"/>
        <v>1</v>
      </c>
    </row>
    <row r="178" spans="1:16" ht="14.45" hidden="1" customHeight="1" x14ac:dyDescent="0.25">
      <c r="A178" t="s">
        <v>200</v>
      </c>
      <c r="B178" s="149"/>
      <c r="E178" s="152">
        <v>0</v>
      </c>
      <c r="F178" s="152">
        <v>0</v>
      </c>
      <c r="G178" s="152">
        <v>0</v>
      </c>
      <c r="H178" s="100">
        <f t="shared" si="30"/>
        <v>0</v>
      </c>
      <c r="I178" s="100">
        <f t="shared" si="31"/>
        <v>0</v>
      </c>
      <c r="J178" s="100">
        <f t="shared" si="32"/>
        <v>0</v>
      </c>
      <c r="K178" s="100">
        <f t="shared" si="33"/>
        <v>0</v>
      </c>
      <c r="L178" s="100">
        <f t="shared" si="34"/>
        <v>0</v>
      </c>
      <c r="P178">
        <f t="shared" si="29"/>
        <v>1</v>
      </c>
    </row>
    <row r="179" spans="1:16" ht="14.45" hidden="1" customHeight="1" x14ac:dyDescent="0.25">
      <c r="A179" t="s">
        <v>200</v>
      </c>
      <c r="B179" s="149"/>
      <c r="E179" s="152">
        <v>0</v>
      </c>
      <c r="F179" s="152">
        <v>0</v>
      </c>
      <c r="G179" s="152">
        <v>0</v>
      </c>
      <c r="H179" s="100">
        <f t="shared" si="30"/>
        <v>0</v>
      </c>
      <c r="I179" s="100">
        <f t="shared" si="31"/>
        <v>0</v>
      </c>
      <c r="J179" s="100">
        <f t="shared" si="32"/>
        <v>0</v>
      </c>
      <c r="K179" s="100">
        <f t="shared" si="33"/>
        <v>0</v>
      </c>
      <c r="L179" s="100">
        <f t="shared" si="34"/>
        <v>0</v>
      </c>
      <c r="P179">
        <f t="shared" si="29"/>
        <v>1</v>
      </c>
    </row>
    <row r="180" spans="1:16" ht="14.45" hidden="1" customHeight="1" x14ac:dyDescent="0.25">
      <c r="A180" t="s">
        <v>200</v>
      </c>
      <c r="B180" s="149"/>
      <c r="E180" s="152">
        <v>0</v>
      </c>
      <c r="F180" s="152">
        <v>0</v>
      </c>
      <c r="G180" s="152">
        <v>0</v>
      </c>
      <c r="H180" s="100">
        <f t="shared" si="30"/>
        <v>0</v>
      </c>
      <c r="I180" s="100">
        <f t="shared" si="31"/>
        <v>0</v>
      </c>
      <c r="J180" s="100">
        <f t="shared" si="32"/>
        <v>0</v>
      </c>
      <c r="K180" s="100">
        <f t="shared" si="33"/>
        <v>0</v>
      </c>
      <c r="L180" s="100">
        <f t="shared" si="34"/>
        <v>0</v>
      </c>
      <c r="P180">
        <f t="shared" si="29"/>
        <v>1</v>
      </c>
    </row>
    <row r="181" spans="1:16" ht="14.45" hidden="1" customHeight="1" x14ac:dyDescent="0.25">
      <c r="A181" t="s">
        <v>200</v>
      </c>
      <c r="B181" s="149"/>
      <c r="E181" s="152">
        <v>0</v>
      </c>
      <c r="F181" s="152">
        <v>0</v>
      </c>
      <c r="G181" s="152">
        <v>0</v>
      </c>
      <c r="H181" s="100">
        <f t="shared" si="30"/>
        <v>0</v>
      </c>
      <c r="I181" s="100">
        <f t="shared" si="31"/>
        <v>0</v>
      </c>
      <c r="J181" s="100">
        <f t="shared" si="32"/>
        <v>0</v>
      </c>
      <c r="K181" s="100">
        <f t="shared" si="33"/>
        <v>0</v>
      </c>
      <c r="L181" s="100">
        <f t="shared" si="34"/>
        <v>0</v>
      </c>
      <c r="P181">
        <f t="shared" si="29"/>
        <v>1</v>
      </c>
    </row>
    <row r="182" spans="1:16" ht="14.45" hidden="1" customHeight="1" x14ac:dyDescent="0.25">
      <c r="A182" t="s">
        <v>200</v>
      </c>
      <c r="B182" s="149"/>
      <c r="E182" s="152">
        <v>0</v>
      </c>
      <c r="F182" s="152">
        <v>0</v>
      </c>
      <c r="G182" s="152">
        <v>0</v>
      </c>
      <c r="H182" s="100">
        <f t="shared" si="30"/>
        <v>0</v>
      </c>
      <c r="I182" s="100">
        <f t="shared" si="31"/>
        <v>0</v>
      </c>
      <c r="J182" s="100">
        <f t="shared" si="32"/>
        <v>0</v>
      </c>
      <c r="K182" s="100">
        <f t="shared" si="33"/>
        <v>0</v>
      </c>
      <c r="L182" s="100">
        <f t="shared" si="34"/>
        <v>0</v>
      </c>
      <c r="P182">
        <f t="shared" si="29"/>
        <v>1</v>
      </c>
    </row>
    <row r="183" spans="1:16" ht="14.45" hidden="1" customHeight="1" x14ac:dyDescent="0.25">
      <c r="A183" t="s">
        <v>200</v>
      </c>
      <c r="B183" s="149"/>
      <c r="E183" s="152">
        <v>0</v>
      </c>
      <c r="F183" s="152">
        <v>0</v>
      </c>
      <c r="G183" s="152">
        <v>0</v>
      </c>
      <c r="H183" s="100">
        <f t="shared" si="30"/>
        <v>0</v>
      </c>
      <c r="I183" s="100">
        <f t="shared" si="31"/>
        <v>0</v>
      </c>
      <c r="J183" s="100">
        <f t="shared" si="32"/>
        <v>0</v>
      </c>
      <c r="K183" s="100">
        <f t="shared" si="33"/>
        <v>0</v>
      </c>
      <c r="L183" s="100">
        <f t="shared" si="34"/>
        <v>0</v>
      </c>
      <c r="P183">
        <f t="shared" ref="P183:P188" si="35">IF(SUM(E183:G382)=0,0,1)</f>
        <v>1</v>
      </c>
    </row>
    <row r="184" spans="1:16" ht="14.45" hidden="1" customHeight="1" x14ac:dyDescent="0.25">
      <c r="A184" t="s">
        <v>200</v>
      </c>
      <c r="B184" s="149"/>
      <c r="E184" s="152">
        <v>0</v>
      </c>
      <c r="F184" s="152">
        <v>0</v>
      </c>
      <c r="G184" s="152">
        <v>0</v>
      </c>
      <c r="H184" s="100">
        <f t="shared" si="30"/>
        <v>0</v>
      </c>
      <c r="I184" s="100">
        <f t="shared" si="31"/>
        <v>0</v>
      </c>
      <c r="J184" s="100">
        <f t="shared" si="32"/>
        <v>0</v>
      </c>
      <c r="K184" s="100">
        <f t="shared" si="33"/>
        <v>0</v>
      </c>
      <c r="L184" s="100">
        <f t="shared" si="34"/>
        <v>0</v>
      </c>
      <c r="P184">
        <f t="shared" si="35"/>
        <v>1</v>
      </c>
    </row>
    <row r="185" spans="1:16" ht="14.45" hidden="1" customHeight="1" x14ac:dyDescent="0.25">
      <c r="A185" t="s">
        <v>200</v>
      </c>
      <c r="B185" s="149"/>
      <c r="E185" s="152">
        <v>0</v>
      </c>
      <c r="F185" s="152">
        <v>0</v>
      </c>
      <c r="G185" s="152">
        <v>0</v>
      </c>
      <c r="H185" s="100">
        <f t="shared" si="30"/>
        <v>0</v>
      </c>
      <c r="I185" s="100">
        <f t="shared" si="31"/>
        <v>0</v>
      </c>
      <c r="J185" s="100">
        <f t="shared" si="32"/>
        <v>0</v>
      </c>
      <c r="K185" s="100">
        <f t="shared" si="33"/>
        <v>0</v>
      </c>
      <c r="L185" s="100">
        <f t="shared" si="34"/>
        <v>0</v>
      </c>
      <c r="P185">
        <f t="shared" si="35"/>
        <v>1</v>
      </c>
    </row>
    <row r="186" spans="1:16" ht="14.45" hidden="1" customHeight="1" x14ac:dyDescent="0.25">
      <c r="A186" t="s">
        <v>200</v>
      </c>
      <c r="B186" s="149"/>
      <c r="E186" s="152">
        <v>0</v>
      </c>
      <c r="F186" s="152">
        <v>0</v>
      </c>
      <c r="G186" s="152">
        <v>0</v>
      </c>
      <c r="H186" s="100">
        <f t="shared" si="30"/>
        <v>0</v>
      </c>
      <c r="I186" s="100">
        <f t="shared" si="31"/>
        <v>0</v>
      </c>
      <c r="J186" s="100">
        <f t="shared" si="32"/>
        <v>0</v>
      </c>
      <c r="K186" s="100">
        <f t="shared" si="33"/>
        <v>0</v>
      </c>
      <c r="L186" s="100">
        <f t="shared" si="34"/>
        <v>0</v>
      </c>
      <c r="P186">
        <f t="shared" si="35"/>
        <v>1</v>
      </c>
    </row>
    <row r="187" spans="1:16" hidden="1" x14ac:dyDescent="0.25">
      <c r="A187" t="s">
        <v>200</v>
      </c>
      <c r="B187" s="154">
        <v>0</v>
      </c>
      <c r="E187" s="152">
        <v>0</v>
      </c>
      <c r="F187" s="152">
        <v>0</v>
      </c>
      <c r="G187" s="152">
        <v>0</v>
      </c>
      <c r="H187" s="100">
        <f t="shared" si="30"/>
        <v>0</v>
      </c>
      <c r="I187" s="100">
        <f t="shared" si="31"/>
        <v>0</v>
      </c>
      <c r="J187" s="100">
        <f t="shared" si="32"/>
        <v>0</v>
      </c>
      <c r="K187" s="100">
        <f t="shared" si="33"/>
        <v>0</v>
      </c>
      <c r="L187" s="100">
        <f t="shared" si="34"/>
        <v>0</v>
      </c>
      <c r="P187">
        <f t="shared" si="35"/>
        <v>1</v>
      </c>
    </row>
    <row r="188" spans="1:16" hidden="1" x14ac:dyDescent="0.25">
      <c r="B188" s="93"/>
      <c r="E188" s="153"/>
      <c r="F188" s="153"/>
      <c r="G188" s="153"/>
      <c r="H188" s="100">
        <f t="shared" si="30"/>
        <v>0</v>
      </c>
      <c r="I188" s="100">
        <f t="shared" si="31"/>
        <v>0</v>
      </c>
      <c r="J188" s="100">
        <f t="shared" si="32"/>
        <v>0</v>
      </c>
      <c r="K188" s="100">
        <f t="shared" si="33"/>
        <v>0</v>
      </c>
      <c r="L188" s="100">
        <f t="shared" si="34"/>
        <v>0</v>
      </c>
      <c r="P188">
        <f t="shared" si="35"/>
        <v>1</v>
      </c>
    </row>
    <row r="189" spans="1:16" x14ac:dyDescent="0.25">
      <c r="E189" s="5">
        <f>SUM(E23:E188)</f>
        <v>125.00000000000001</v>
      </c>
      <c r="F189" s="5">
        <f t="shared" ref="F189:G189" si="36">SUM(F23:F188)</f>
        <v>55.5</v>
      </c>
      <c r="G189" s="5">
        <f t="shared" si="36"/>
        <v>588.39200000000005</v>
      </c>
      <c r="H189" s="101">
        <f>SUM(H23:H188)</f>
        <v>768.89200000000017</v>
      </c>
      <c r="I189" s="101">
        <f t="shared" ref="I189:L189" si="37">SUM(I23:I188)</f>
        <v>125.00000000000001</v>
      </c>
      <c r="J189" s="101">
        <f t="shared" si="37"/>
        <v>643.89200000000017</v>
      </c>
      <c r="K189" s="101">
        <f t="shared" si="37"/>
        <v>55.5</v>
      </c>
      <c r="L189" s="101">
        <f t="shared" si="37"/>
        <v>588.39200000000005</v>
      </c>
    </row>
    <row r="190" spans="1:16" x14ac:dyDescent="0.25">
      <c r="C190" s="93"/>
      <c r="D190" s="93"/>
      <c r="E190" s="99"/>
      <c r="F190" s="99"/>
      <c r="G190" s="98"/>
      <c r="H190" s="101"/>
      <c r="I190" s="101"/>
      <c r="J190" s="101"/>
      <c r="K190" s="101"/>
      <c r="L190" s="101"/>
    </row>
    <row r="191" spans="1:16" x14ac:dyDescent="0.25">
      <c r="C191" s="93"/>
      <c r="D191" s="93"/>
      <c r="E191" s="99"/>
      <c r="F191" s="99"/>
      <c r="G191" s="98"/>
      <c r="H191" s="101"/>
      <c r="I191" s="101"/>
      <c r="J191" s="101"/>
      <c r="K191" s="101"/>
      <c r="L191" s="101"/>
    </row>
    <row r="192" spans="1:16" x14ac:dyDescent="0.25">
      <c r="C192" s="108"/>
      <c r="D192" s="108"/>
      <c r="E192" s="108"/>
      <c r="F192" s="108"/>
      <c r="G192" s="108"/>
      <c r="H192" s="109">
        <f>H193+H194</f>
        <v>25.424467642074735</v>
      </c>
      <c r="I192" s="109">
        <f t="shared" ref="I192:L192" si="38">I193+I194</f>
        <v>4.7650000000000006</v>
      </c>
      <c r="J192" s="109">
        <f t="shared" si="38"/>
        <v>20.659467642074738</v>
      </c>
      <c r="K192" s="109">
        <f t="shared" si="38"/>
        <v>6.8031000000000006</v>
      </c>
      <c r="L192" s="109">
        <f t="shared" si="38"/>
        <v>13.856367642074737</v>
      </c>
    </row>
    <row r="193" spans="3:12" x14ac:dyDescent="0.25">
      <c r="C193" s="108" t="s">
        <v>210</v>
      </c>
      <c r="D193" s="108"/>
      <c r="E193" s="108"/>
      <c r="F193" s="108"/>
      <c r="G193" s="108"/>
      <c r="H193" s="109">
        <f>SUM(H24:H71)</f>
        <v>7.1805118118041307</v>
      </c>
      <c r="I193" s="109">
        <f t="shared" ref="I193:L193" si="39">SUM(I24:I71)</f>
        <v>0.95750000000000002</v>
      </c>
      <c r="J193" s="109">
        <f t="shared" si="39"/>
        <v>6.2230118118041311</v>
      </c>
      <c r="K193" s="109">
        <f t="shared" si="39"/>
        <v>2.8108499999999998</v>
      </c>
      <c r="L193" s="109">
        <f t="shared" si="39"/>
        <v>3.4121618118041313</v>
      </c>
    </row>
    <row r="194" spans="3:12" x14ac:dyDescent="0.25">
      <c r="C194" s="108" t="s">
        <v>209</v>
      </c>
      <c r="D194" s="108"/>
      <c r="E194" s="108"/>
      <c r="F194" s="108"/>
      <c r="G194" s="108"/>
      <c r="H194" s="109">
        <f>SUM(H76:H78)+H81</f>
        <v>18.243955830270604</v>
      </c>
      <c r="I194" s="109">
        <f t="shared" ref="I194:L194" si="40">SUM(I76:I78)+I81</f>
        <v>3.8075000000000001</v>
      </c>
      <c r="J194" s="109">
        <f t="shared" si="40"/>
        <v>14.436455830270605</v>
      </c>
      <c r="K194" s="109">
        <f t="shared" si="40"/>
        <v>3.9922500000000003</v>
      </c>
      <c r="L194" s="109">
        <f t="shared" si="40"/>
        <v>10.444205830270606</v>
      </c>
    </row>
    <row r="195" spans="3:12" x14ac:dyDescent="0.25">
      <c r="C195" s="108"/>
      <c r="D195" s="108"/>
      <c r="E195" s="108"/>
      <c r="F195" s="108"/>
      <c r="G195" s="108"/>
      <c r="H195" s="109">
        <f>SUMPRODUCT($B$24:$B$71,H24:H71)/H193</f>
        <v>1.2054816128381405</v>
      </c>
      <c r="I195" s="109">
        <f t="shared" ref="I195:L195" si="41">SUMPRODUCT($B$24:$B$71,I24:I71)/I193</f>
        <v>1.1122219321148825</v>
      </c>
      <c r="J195" s="109">
        <f t="shared" si="41"/>
        <v>1.2198309579772799</v>
      </c>
      <c r="K195" s="109">
        <f t="shared" si="41"/>
        <v>1.0087567319494104</v>
      </c>
      <c r="L195" s="109">
        <f t="shared" si="41"/>
        <v>1.3937084060449432</v>
      </c>
    </row>
    <row r="196" spans="3:12" x14ac:dyDescent="0.25">
      <c r="C196" s="108"/>
      <c r="D196" s="108"/>
      <c r="E196" s="108"/>
      <c r="F196" s="108"/>
      <c r="G196" s="108"/>
      <c r="H196" s="109">
        <f>(SUMPRODUCT($B$76:$B$78,H76:H78)+$B$81*H81)/2000/H194</f>
        <v>0.15121153804546564</v>
      </c>
      <c r="I196" s="109">
        <f t="shared" ref="I196:L196" si="42">(SUMPRODUCT($B$76:$B$78,I76:I78)+$B$81*I81)/2000/I194</f>
        <v>0.15622954694681551</v>
      </c>
      <c r="J196" s="109">
        <f t="shared" si="42"/>
        <v>0.14988807824920264</v>
      </c>
      <c r="K196" s="109">
        <f t="shared" si="42"/>
        <v>0.29462438474544428</v>
      </c>
      <c r="L196" s="109">
        <f t="shared" si="42"/>
        <v>9.4563285823635365E-2</v>
      </c>
    </row>
    <row r="197" spans="3:12" x14ac:dyDescent="0.25">
      <c r="C197" s="2" t="s">
        <v>244</v>
      </c>
      <c r="D197" s="2"/>
      <c r="E197" s="2"/>
      <c r="F197" s="2"/>
      <c r="G197" s="2"/>
      <c r="H197" s="110">
        <f>SUMPRODUCT(H195:H196,H193:H194)/H192</f>
        <v>0.44896403502804039</v>
      </c>
      <c r="I197" s="110">
        <f>SUMPRODUCT(I195:I196,I193:I194)/I192</f>
        <v>0.3483308499475341</v>
      </c>
      <c r="J197" s="110">
        <f t="shared" ref="J197:L197" si="43">SUMPRODUCT(J195:J196,J193:J194)/J192</f>
        <v>0.472174561805218</v>
      </c>
      <c r="K197" s="110">
        <f t="shared" si="43"/>
        <v>0.58968382943070063</v>
      </c>
      <c r="L197" s="110">
        <f t="shared" si="43"/>
        <v>0.41448070442260443</v>
      </c>
    </row>
    <row r="198" spans="3:12" x14ac:dyDescent="0.25">
      <c r="H198" s="4"/>
      <c r="I198" s="4"/>
      <c r="J198" s="4"/>
      <c r="K198" s="4"/>
      <c r="L198" s="4"/>
    </row>
  </sheetData>
  <sortState ref="A5:P188">
    <sortCondition ref="P5:P188"/>
    <sortCondition ref="C5:C188"/>
    <sortCondition descending="1" ref="G5:G188"/>
  </sortState>
  <mergeCells count="1">
    <mergeCell ref="H3:L3"/>
  </mergeCells>
  <pageMargins left="0.25" right="0.25" top="0.75" bottom="0.75" header="0.3" footer="0.3"/>
  <pageSetup scale="70" orientation="landscape" cellComments="asDisplayed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Notes</vt:lpstr>
      <vt:lpstr>Prices</vt:lpstr>
      <vt:lpstr>Feed</vt:lpstr>
      <vt:lpstr>Farrow-Finish</vt:lpstr>
      <vt:lpstr>Farrow-Wean</vt:lpstr>
      <vt:lpstr>Wean-Finish</vt:lpstr>
      <vt:lpstr>Nursery</vt:lpstr>
      <vt:lpstr>Finishing</vt:lpstr>
      <vt:lpstr>Feed (2)_IDOtherIngValues</vt:lpstr>
      <vt:lpstr>price_selections</vt:lpstr>
      <vt:lpstr>'Farrow-Finish'!Print_Area</vt:lpstr>
      <vt:lpstr>'Farrow-Wean'!Print_Area</vt:lpstr>
      <vt:lpstr>Feed!Print_Area</vt:lpstr>
      <vt:lpstr>'Feed (2)_IDOtherIngValues'!Print_Area</vt:lpstr>
      <vt:lpstr>Finishing!Print_Area</vt:lpstr>
      <vt:lpstr>Nursery!Print_Area</vt:lpstr>
      <vt:lpstr>Prices!Print_Area</vt:lpstr>
      <vt:lpstr>'Wean-Finish'!Print_Area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Glynn Tonsor</dc:creator>
  <cp:lastModifiedBy>robinreid</cp:lastModifiedBy>
  <cp:lastPrinted>2015-06-10T14:08:26Z</cp:lastPrinted>
  <dcterms:created xsi:type="dcterms:W3CDTF">2015-02-05T18:15:32Z</dcterms:created>
  <dcterms:modified xsi:type="dcterms:W3CDTF">2016-02-11T17:16:01Z</dcterms:modified>
</cp:coreProperties>
</file>