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binreid\Documents\Decision Tool Updates\For New AgManager\Ready to Post\Posted\"/>
    </mc:Choice>
  </mc:AlternateContent>
  <bookViews>
    <workbookView xWindow="360" yWindow="300" windowWidth="14850" windowHeight="9000"/>
  </bookViews>
  <sheets>
    <sheet name="Introduction" sheetId="7" r:id="rId1"/>
    <sheet name="Corn" sheetId="4" r:id="rId2"/>
    <sheet name="Sorghum" sheetId="5" r:id="rId3"/>
  </sheets>
  <externalReferences>
    <externalReference r:id="rId4"/>
  </externalReferences>
  <definedNames>
    <definedName name="\0">#REF!</definedName>
    <definedName name="\H">#REF!</definedName>
    <definedName name="\M">#REF!</definedName>
    <definedName name="\O">#REF!</definedName>
    <definedName name="_1REP_HEIFER0">#REF!</definedName>
    <definedName name="_2REP_HEIFER1">#REF!</definedName>
    <definedName name="_3REP_HEIFER2">#REF!</definedName>
    <definedName name="_4REP_HEIFER3">#REF!</definedName>
    <definedName name="data">[1]kcd!$B$10:$AZ$1374</definedName>
    <definedName name="INPUT1">#REF!</definedName>
    <definedName name="INPUT2">#REF!</definedName>
    <definedName name="INPUT3">#REF!</definedName>
    <definedName name="INPUT4">#REF!</definedName>
    <definedName name="INTRO">#REF!</definedName>
    <definedName name="LOAN">#REF!</definedName>
    <definedName name="MACROS">#REF!</definedName>
    <definedName name="MENU">#REF!</definedName>
    <definedName name="_xlnm.Print_Area" localSheetId="1">Corn!$B$2:$G$38</definedName>
    <definedName name="_xlnm.Print_Area" localSheetId="0">Introduction!$A$1:$M$62</definedName>
    <definedName name="_xlnm.Print_Area" localSheetId="2">Sorghum!$B$2:$G$38</definedName>
    <definedName name="_xlnm.Print_Area">#REF!</definedName>
    <definedName name="RETURNS">#REF!</definedName>
    <definedName name="SUMMARY">#REF!</definedName>
    <definedName name="Z_7F8F69BA_F1D1_4483_B535_1A9BCCCC12B7_.wvu.PrintArea" localSheetId="0" hidden="1">Introduction!$B$2:$L$50</definedName>
    <definedName name="Z_7F8F69BA_F1D1_4483_B535_1A9BCCCC12B7_.wvu.Rows" localSheetId="0" hidden="1">Introduction!#REF!</definedName>
  </definedNames>
  <calcPr calcId="152511"/>
</workbook>
</file>

<file path=xl/calcChain.xml><?xml version="1.0" encoding="utf-8"?>
<calcChain xmlns="http://schemas.openxmlformats.org/spreadsheetml/2006/main">
  <c r="G54" i="5" l="1"/>
  <c r="G54" i="4"/>
  <c r="M7" i="5"/>
  <c r="G6" i="5"/>
  <c r="G7" i="5" s="1"/>
  <c r="G14" i="5" s="1"/>
  <c r="G15" i="5" s="1"/>
  <c r="G16" i="5" s="1"/>
  <c r="L7" i="5"/>
  <c r="K7" i="5"/>
  <c r="I88" i="5"/>
  <c r="B78" i="5"/>
  <c r="B61" i="5"/>
  <c r="L59" i="5"/>
  <c r="M59" i="5"/>
  <c r="N59" i="5" s="1"/>
  <c r="E59" i="5"/>
  <c r="F59" i="5" s="1"/>
  <c r="G59" i="5" s="1"/>
  <c r="B44" i="5"/>
  <c r="B43" i="5"/>
  <c r="I43" i="5" s="1"/>
  <c r="E42" i="5"/>
  <c r="L42" i="5" s="1"/>
  <c r="B42" i="5"/>
  <c r="B59" i="5" s="1"/>
  <c r="B41" i="5"/>
  <c r="I41" i="5" s="1"/>
  <c r="B28" i="5"/>
  <c r="B29" i="5" s="1"/>
  <c r="I27" i="5"/>
  <c r="I44" i="5" s="1"/>
  <c r="I26" i="5"/>
  <c r="J25" i="5"/>
  <c r="I25" i="5"/>
  <c r="D25" i="5"/>
  <c r="K25" i="5"/>
  <c r="N25" i="5" s="1"/>
  <c r="I24" i="5"/>
  <c r="G10" i="5"/>
  <c r="G13" i="5"/>
  <c r="M7" i="4"/>
  <c r="K7" i="4"/>
  <c r="L7" i="4"/>
  <c r="D42" i="5"/>
  <c r="C42" i="5" s="1"/>
  <c r="J42" i="5" s="1"/>
  <c r="E25" i="5"/>
  <c r="G25" i="5"/>
  <c r="I61" i="5"/>
  <c r="I42" i="5"/>
  <c r="K42" i="5"/>
  <c r="B58" i="5"/>
  <c r="I58" i="5"/>
  <c r="K59" i="5"/>
  <c r="J59" i="5"/>
  <c r="B60" i="5"/>
  <c r="I60" i="5" s="1"/>
  <c r="B28" i="4"/>
  <c r="B45" i="4" s="1"/>
  <c r="G6" i="4"/>
  <c r="G7" i="4"/>
  <c r="G14" i="4" s="1"/>
  <c r="G15" i="4" s="1"/>
  <c r="G16" i="4" s="1"/>
  <c r="G10" i="4"/>
  <c r="G13" i="4"/>
  <c r="I24" i="4"/>
  <c r="D25" i="4"/>
  <c r="G25" i="4"/>
  <c r="I25" i="4"/>
  <c r="J25" i="4"/>
  <c r="I26" i="4"/>
  <c r="I27" i="4"/>
  <c r="I61" i="4" s="1"/>
  <c r="B41" i="4"/>
  <c r="I41" i="4"/>
  <c r="B42" i="4"/>
  <c r="I42" i="4" s="1"/>
  <c r="E42" i="4"/>
  <c r="L42" i="4" s="1"/>
  <c r="B43" i="4"/>
  <c r="B60" i="4" s="1"/>
  <c r="B44" i="4"/>
  <c r="B59" i="4"/>
  <c r="B76" i="4" s="1"/>
  <c r="I76" i="4" s="1"/>
  <c r="E59" i="4"/>
  <c r="D59" i="4" s="1"/>
  <c r="C59" i="4" s="1"/>
  <c r="L59" i="4"/>
  <c r="K59" i="4"/>
  <c r="J59" i="4" s="1"/>
  <c r="B61" i="4"/>
  <c r="B78" i="4"/>
  <c r="I88" i="4"/>
  <c r="B75" i="5"/>
  <c r="I75" i="5" s="1"/>
  <c r="F25" i="5"/>
  <c r="M25" i="5"/>
  <c r="L25" i="5"/>
  <c r="B77" i="5"/>
  <c r="I77" i="5"/>
  <c r="D42" i="4"/>
  <c r="C42" i="4" s="1"/>
  <c r="J42" i="4" s="1"/>
  <c r="B62" i="4"/>
  <c r="I28" i="4"/>
  <c r="B79" i="4"/>
  <c r="K25" i="4"/>
  <c r="N25" i="4" s="1"/>
  <c r="E25" i="4"/>
  <c r="B29" i="4"/>
  <c r="B63" i="4" s="1"/>
  <c r="M59" i="4"/>
  <c r="N59" i="4"/>
  <c r="B58" i="4"/>
  <c r="I79" i="4"/>
  <c r="I45" i="4"/>
  <c r="I62" i="4"/>
  <c r="L25" i="4"/>
  <c r="F25" i="4"/>
  <c r="M25" i="4" s="1"/>
  <c r="B46" i="4"/>
  <c r="I58" i="4"/>
  <c r="B75" i="4"/>
  <c r="I75" i="4" s="1"/>
  <c r="B79" i="5" l="1"/>
  <c r="I78" i="5"/>
  <c r="B62" i="5"/>
  <c r="I28" i="5"/>
  <c r="D59" i="5"/>
  <c r="C59" i="5" s="1"/>
  <c r="F59" i="4"/>
  <c r="G59" i="4" s="1"/>
  <c r="G18" i="5"/>
  <c r="K8" i="5"/>
  <c r="K11" i="5" s="1"/>
  <c r="L8" i="5"/>
  <c r="L11" i="5" s="1"/>
  <c r="E76" i="5" s="1"/>
  <c r="M8" i="5"/>
  <c r="M11" i="5" s="1"/>
  <c r="G17" i="5"/>
  <c r="B77" i="4"/>
  <c r="I77" i="4" s="1"/>
  <c r="I60" i="4"/>
  <c r="B76" i="5"/>
  <c r="I76" i="5" s="1"/>
  <c r="I59" i="5"/>
  <c r="K8" i="4"/>
  <c r="K11" i="4" s="1"/>
  <c r="G17" i="4"/>
  <c r="M8" i="4"/>
  <c r="M11" i="4" s="1"/>
  <c r="L8" i="4"/>
  <c r="L11" i="4" s="1"/>
  <c r="E76" i="4" s="1"/>
  <c r="G18" i="4"/>
  <c r="B63" i="5"/>
  <c r="I29" i="5"/>
  <c r="B46" i="5"/>
  <c r="B30" i="5"/>
  <c r="B80" i="5"/>
  <c r="F42" i="5"/>
  <c r="I29" i="4"/>
  <c r="K42" i="4"/>
  <c r="I44" i="4"/>
  <c r="F42" i="4"/>
  <c r="B80" i="4"/>
  <c r="I78" i="4"/>
  <c r="I59" i="4"/>
  <c r="B45" i="5"/>
  <c r="B30" i="4"/>
  <c r="I43" i="4"/>
  <c r="I45" i="5" l="1"/>
  <c r="I79" i="5"/>
  <c r="I62" i="5"/>
  <c r="G42" i="4"/>
  <c r="N42" i="4" s="1"/>
  <c r="M42" i="4"/>
  <c r="D76" i="4"/>
  <c r="F76" i="4"/>
  <c r="E78" i="4"/>
  <c r="L76" i="4"/>
  <c r="L79" i="4" s="1"/>
  <c r="E79" i="4"/>
  <c r="L76" i="5"/>
  <c r="E78" i="5"/>
  <c r="F76" i="5"/>
  <c r="E79" i="5"/>
  <c r="D76" i="5"/>
  <c r="L78" i="4"/>
  <c r="B47" i="5"/>
  <c r="I30" i="5"/>
  <c r="B64" i="5"/>
  <c r="B31" i="5"/>
  <c r="B81" i="5"/>
  <c r="N11" i="5"/>
  <c r="K29" i="5" s="1"/>
  <c r="N29" i="5" s="1"/>
  <c r="G42" i="5"/>
  <c r="N42" i="5" s="1"/>
  <c r="M42" i="5"/>
  <c r="E80" i="5"/>
  <c r="F80" i="5"/>
  <c r="I46" i="5"/>
  <c r="I80" i="5"/>
  <c r="I63" i="5"/>
  <c r="I30" i="4"/>
  <c r="B47" i="4"/>
  <c r="B81" i="4"/>
  <c r="B31" i="4"/>
  <c r="B64" i="4"/>
  <c r="E80" i="4"/>
  <c r="D80" i="4"/>
  <c r="I63" i="4"/>
  <c r="I80" i="4"/>
  <c r="I46" i="4"/>
  <c r="N11" i="4"/>
  <c r="K44" i="4" s="1"/>
  <c r="M29" i="5" l="1"/>
  <c r="G46" i="5"/>
  <c r="K29" i="4"/>
  <c r="N29" i="4" s="1"/>
  <c r="N44" i="4"/>
  <c r="L29" i="4"/>
  <c r="M44" i="4"/>
  <c r="C30" i="4"/>
  <c r="C44" i="5"/>
  <c r="C27" i="5"/>
  <c r="D44" i="5"/>
  <c r="E61" i="5"/>
  <c r="C61" i="5"/>
  <c r="M44" i="5"/>
  <c r="C28" i="5"/>
  <c r="F62" i="5"/>
  <c r="E28" i="5"/>
  <c r="K44" i="5"/>
  <c r="M27" i="5"/>
  <c r="M28" i="5"/>
  <c r="L44" i="5"/>
  <c r="M61" i="5"/>
  <c r="E44" i="5"/>
  <c r="N44" i="5"/>
  <c r="F28" i="5"/>
  <c r="J61" i="5"/>
  <c r="J62" i="5"/>
  <c r="G44" i="5"/>
  <c r="D62" i="5"/>
  <c r="N45" i="5"/>
  <c r="F27" i="5"/>
  <c r="M62" i="5"/>
  <c r="D28" i="5"/>
  <c r="G28" i="5" s="1"/>
  <c r="K27" i="5"/>
  <c r="N27" i="5" s="1"/>
  <c r="N61" i="5"/>
  <c r="G62" i="5"/>
  <c r="F61" i="5"/>
  <c r="J28" i="5"/>
  <c r="L61" i="5"/>
  <c r="K45" i="5"/>
  <c r="G61" i="5"/>
  <c r="C62" i="5"/>
  <c r="L45" i="5"/>
  <c r="K28" i="5"/>
  <c r="N28" i="5" s="1"/>
  <c r="L27" i="5"/>
  <c r="L62" i="5"/>
  <c r="J45" i="5"/>
  <c r="D61" i="5"/>
  <c r="F44" i="5"/>
  <c r="E62" i="5"/>
  <c r="N62" i="5"/>
  <c r="K62" i="5"/>
  <c r="J27" i="5"/>
  <c r="K61" i="5"/>
  <c r="L28" i="5"/>
  <c r="E27" i="5"/>
  <c r="D27" i="5"/>
  <c r="G27" i="5" s="1"/>
  <c r="J44" i="5"/>
  <c r="C29" i="5"/>
  <c r="M45" i="5"/>
  <c r="D29" i="5"/>
  <c r="G29" i="5" s="1"/>
  <c r="F29" i="5"/>
  <c r="E29" i="5"/>
  <c r="E30" i="5"/>
  <c r="E64" i="5"/>
  <c r="C64" i="5"/>
  <c r="G64" i="5"/>
  <c r="D64" i="5"/>
  <c r="F64" i="5"/>
  <c r="K76" i="5"/>
  <c r="D78" i="5"/>
  <c r="D79" i="5"/>
  <c r="C76" i="5"/>
  <c r="F78" i="4"/>
  <c r="G76" i="4"/>
  <c r="F79" i="4"/>
  <c r="M76" i="4"/>
  <c r="C46" i="5"/>
  <c r="K63" i="4"/>
  <c r="L63" i="4"/>
  <c r="N63" i="4"/>
  <c r="M63" i="4"/>
  <c r="J63" i="4"/>
  <c r="D30" i="4"/>
  <c r="G30" i="4" s="1"/>
  <c r="L29" i="5"/>
  <c r="L44" i="4"/>
  <c r="E45" i="5"/>
  <c r="D63" i="5"/>
  <c r="I81" i="5"/>
  <c r="I64" i="5"/>
  <c r="I47" i="5"/>
  <c r="L30" i="5"/>
  <c r="J30" i="5"/>
  <c r="M30" i="5"/>
  <c r="K30" i="5"/>
  <c r="N30" i="5" s="1"/>
  <c r="D79" i="4"/>
  <c r="D78" i="4"/>
  <c r="K76" i="4"/>
  <c r="C76" i="4"/>
  <c r="D46" i="5"/>
  <c r="E46" i="5"/>
  <c r="L46" i="4"/>
  <c r="J46" i="4"/>
  <c r="M46" i="4"/>
  <c r="N46" i="4"/>
  <c r="K46" i="4"/>
  <c r="E31" i="4"/>
  <c r="D31" i="4"/>
  <c r="G31" i="4" s="1"/>
  <c r="C31" i="4"/>
  <c r="F31" i="4"/>
  <c r="B65" i="4"/>
  <c r="B48" i="4"/>
  <c r="B82" i="4"/>
  <c r="B32" i="4"/>
  <c r="I31" i="4"/>
  <c r="F30" i="4"/>
  <c r="L63" i="5"/>
  <c r="M63" i="5"/>
  <c r="N63" i="5"/>
  <c r="J63" i="5"/>
  <c r="K63" i="5"/>
  <c r="M46" i="5"/>
  <c r="J46" i="5"/>
  <c r="N46" i="5"/>
  <c r="L46" i="5"/>
  <c r="K46" i="5"/>
  <c r="D45" i="5"/>
  <c r="C63" i="5"/>
  <c r="D30" i="5"/>
  <c r="G30" i="5" s="1"/>
  <c r="E81" i="5"/>
  <c r="D81" i="5"/>
  <c r="F81" i="5"/>
  <c r="C81" i="5"/>
  <c r="G47" i="5"/>
  <c r="F47" i="5"/>
  <c r="E47" i="5"/>
  <c r="D47" i="5"/>
  <c r="C47" i="5"/>
  <c r="F79" i="5"/>
  <c r="M76" i="5"/>
  <c r="F78" i="5"/>
  <c r="G76" i="5"/>
  <c r="G81" i="5" s="1"/>
  <c r="G64" i="4"/>
  <c r="F64" i="4"/>
  <c r="E64" i="4"/>
  <c r="D64" i="4"/>
  <c r="C64" i="4"/>
  <c r="F45" i="5"/>
  <c r="E63" i="5"/>
  <c r="L79" i="5"/>
  <c r="L78" i="5"/>
  <c r="L62" i="4"/>
  <c r="E61" i="4"/>
  <c r="L27" i="4"/>
  <c r="E62" i="4"/>
  <c r="K28" i="4"/>
  <c r="N28" i="4" s="1"/>
  <c r="F28" i="4"/>
  <c r="K45" i="4"/>
  <c r="L28" i="4"/>
  <c r="M27" i="4"/>
  <c r="M45" i="4"/>
  <c r="C46" i="4"/>
  <c r="G62" i="4"/>
  <c r="C62" i="4"/>
  <c r="N62" i="4"/>
  <c r="K27" i="4"/>
  <c r="N27" i="4" s="1"/>
  <c r="E28" i="4"/>
  <c r="F44" i="4"/>
  <c r="E29" i="4"/>
  <c r="D61" i="4"/>
  <c r="F27" i="4"/>
  <c r="N45" i="4"/>
  <c r="D46" i="4"/>
  <c r="D27" i="4"/>
  <c r="G27" i="4" s="1"/>
  <c r="J27" i="4"/>
  <c r="G44" i="4"/>
  <c r="J62" i="4"/>
  <c r="D62" i="4"/>
  <c r="C28" i="4"/>
  <c r="M28" i="4"/>
  <c r="G61" i="4"/>
  <c r="E27" i="4"/>
  <c r="F29" i="4"/>
  <c r="C27" i="4"/>
  <c r="C29" i="4"/>
  <c r="C44" i="4"/>
  <c r="F46" i="4"/>
  <c r="F62" i="4"/>
  <c r="F61" i="4"/>
  <c r="E46" i="4"/>
  <c r="M62" i="4"/>
  <c r="J28" i="4"/>
  <c r="D28" i="4"/>
  <c r="G28" i="4" s="1"/>
  <c r="D44" i="4"/>
  <c r="D29" i="4"/>
  <c r="G29" i="4" s="1"/>
  <c r="K62" i="4"/>
  <c r="C61" i="4"/>
  <c r="E44" i="4"/>
  <c r="J45" i="4"/>
  <c r="G46" i="4"/>
  <c r="L45" i="4"/>
  <c r="G45" i="4"/>
  <c r="G63" i="4"/>
  <c r="L61" i="4"/>
  <c r="E45" i="4"/>
  <c r="F63" i="4"/>
  <c r="E63" i="4"/>
  <c r="M61" i="4"/>
  <c r="C63" i="4"/>
  <c r="N61" i="4"/>
  <c r="D45" i="4"/>
  <c r="D63" i="4"/>
  <c r="J61" i="4"/>
  <c r="F45" i="4"/>
  <c r="C45" i="4"/>
  <c r="K61" i="4"/>
  <c r="M29" i="4"/>
  <c r="F80" i="4"/>
  <c r="C47" i="4"/>
  <c r="F47" i="4"/>
  <c r="E47" i="4"/>
  <c r="D47" i="4"/>
  <c r="G47" i="4"/>
  <c r="J29" i="5"/>
  <c r="G63" i="5"/>
  <c r="C30" i="5"/>
  <c r="F46" i="5"/>
  <c r="J29" i="4"/>
  <c r="L80" i="4"/>
  <c r="K80" i="4"/>
  <c r="M80" i="4"/>
  <c r="E30" i="4"/>
  <c r="F81" i="4"/>
  <c r="E81" i="4"/>
  <c r="D81" i="4"/>
  <c r="C81" i="4"/>
  <c r="G81" i="4"/>
  <c r="K30" i="4"/>
  <c r="N30" i="4" s="1"/>
  <c r="L30" i="4"/>
  <c r="M30" i="4"/>
  <c r="I64" i="4"/>
  <c r="I47" i="4"/>
  <c r="J30" i="4"/>
  <c r="I81" i="4"/>
  <c r="L80" i="5"/>
  <c r="K80" i="5"/>
  <c r="M80" i="5"/>
  <c r="D80" i="5"/>
  <c r="J44" i="4"/>
  <c r="G45" i="5"/>
  <c r="C45" i="5"/>
  <c r="F63" i="5"/>
  <c r="F30" i="5"/>
  <c r="B32" i="5"/>
  <c r="B65" i="5"/>
  <c r="I31" i="5"/>
  <c r="B82" i="5"/>
  <c r="E31" i="5"/>
  <c r="B48" i="5"/>
  <c r="C31" i="5"/>
  <c r="F31" i="5"/>
  <c r="D31" i="5"/>
  <c r="G31" i="5" s="1"/>
  <c r="B49" i="5" l="1"/>
  <c r="I32" i="5"/>
  <c r="B33" i="5"/>
  <c r="B83" i="5"/>
  <c r="B66" i="5"/>
  <c r="D32" i="5"/>
  <c r="G32" i="5" s="1"/>
  <c r="F32" i="5"/>
  <c r="E32" i="5"/>
  <c r="C32" i="5"/>
  <c r="L81" i="4"/>
  <c r="K81" i="4"/>
  <c r="M81" i="4"/>
  <c r="G79" i="5"/>
  <c r="N76" i="5"/>
  <c r="G78" i="5"/>
  <c r="G80" i="5"/>
  <c r="I82" i="4"/>
  <c r="I65" i="4"/>
  <c r="J31" i="4"/>
  <c r="I48" i="4"/>
  <c r="L31" i="4"/>
  <c r="M31" i="4"/>
  <c r="K31" i="4"/>
  <c r="N31" i="4" s="1"/>
  <c r="C65" i="4"/>
  <c r="G65" i="4"/>
  <c r="D65" i="4"/>
  <c r="F65" i="4"/>
  <c r="E65" i="4"/>
  <c r="C79" i="4"/>
  <c r="C78" i="4"/>
  <c r="J76" i="4"/>
  <c r="J81" i="4" s="1"/>
  <c r="C80" i="4"/>
  <c r="N47" i="5"/>
  <c r="M47" i="5"/>
  <c r="K47" i="5"/>
  <c r="L47" i="5"/>
  <c r="J47" i="5"/>
  <c r="G78" i="4"/>
  <c r="N76" i="4"/>
  <c r="G79" i="4"/>
  <c r="G80" i="4"/>
  <c r="C48" i="5"/>
  <c r="G48" i="5"/>
  <c r="D48" i="5"/>
  <c r="E48" i="5"/>
  <c r="F48" i="5"/>
  <c r="L64" i="4"/>
  <c r="M64" i="4"/>
  <c r="N64" i="4"/>
  <c r="K64" i="4"/>
  <c r="J64" i="4"/>
  <c r="E82" i="5"/>
  <c r="F82" i="5"/>
  <c r="G82" i="5"/>
  <c r="D82" i="5"/>
  <c r="C82" i="5"/>
  <c r="B49" i="4"/>
  <c r="C32" i="4"/>
  <c r="F32" i="4"/>
  <c r="B33" i="4"/>
  <c r="B66" i="4"/>
  <c r="I32" i="4"/>
  <c r="B83" i="4"/>
  <c r="E32" i="4"/>
  <c r="D32" i="4"/>
  <c r="G32" i="4" s="1"/>
  <c r="K79" i="4"/>
  <c r="K78" i="4"/>
  <c r="L64" i="5"/>
  <c r="K64" i="5"/>
  <c r="N64" i="5"/>
  <c r="J64" i="5"/>
  <c r="M64" i="5"/>
  <c r="K78" i="5"/>
  <c r="K79" i="5"/>
  <c r="F65" i="5"/>
  <c r="E65" i="5"/>
  <c r="D65" i="5"/>
  <c r="G65" i="5"/>
  <c r="C65" i="5"/>
  <c r="F48" i="4"/>
  <c r="D48" i="4"/>
  <c r="C48" i="4"/>
  <c r="G48" i="4"/>
  <c r="E48" i="4"/>
  <c r="I82" i="5"/>
  <c r="K31" i="5"/>
  <c r="N31" i="5" s="1"/>
  <c r="J31" i="5"/>
  <c r="I48" i="5"/>
  <c r="L31" i="5"/>
  <c r="I65" i="5"/>
  <c r="M31" i="5"/>
  <c r="J47" i="4"/>
  <c r="N47" i="4"/>
  <c r="L47" i="4"/>
  <c r="K47" i="4"/>
  <c r="M47" i="4"/>
  <c r="M78" i="5"/>
  <c r="M79" i="5"/>
  <c r="C82" i="4"/>
  <c r="G82" i="4"/>
  <c r="F82" i="4"/>
  <c r="D82" i="4"/>
  <c r="E82" i="4"/>
  <c r="K81" i="5"/>
  <c r="M81" i="5"/>
  <c r="L81" i="5"/>
  <c r="M79" i="4"/>
  <c r="M78" i="4"/>
  <c r="J76" i="5"/>
  <c r="J81" i="5" s="1"/>
  <c r="C79" i="5"/>
  <c r="C78" i="5"/>
  <c r="C80" i="5"/>
  <c r="K32" i="4" l="1"/>
  <c r="N32" i="4" s="1"/>
  <c r="I66" i="4"/>
  <c r="J32" i="4"/>
  <c r="M32" i="4"/>
  <c r="I49" i="4"/>
  <c r="I83" i="4"/>
  <c r="L32" i="4"/>
  <c r="N79" i="5"/>
  <c r="N78" i="5"/>
  <c r="N80" i="5"/>
  <c r="M82" i="5"/>
  <c r="J82" i="5"/>
  <c r="N82" i="5"/>
  <c r="L82" i="5"/>
  <c r="K82" i="5"/>
  <c r="E66" i="4"/>
  <c r="G66" i="4"/>
  <c r="D66" i="4"/>
  <c r="F66" i="4"/>
  <c r="C66" i="4"/>
  <c r="F49" i="4"/>
  <c r="G49" i="4"/>
  <c r="C49" i="4"/>
  <c r="D49" i="4"/>
  <c r="E49" i="4"/>
  <c r="N82" i="4"/>
  <c r="K82" i="4"/>
  <c r="L82" i="4"/>
  <c r="M82" i="4"/>
  <c r="J82" i="4"/>
  <c r="B84" i="5"/>
  <c r="E33" i="5"/>
  <c r="B50" i="5"/>
  <c r="B34" i="5"/>
  <c r="D33" i="5"/>
  <c r="G33" i="5" s="1"/>
  <c r="B67" i="5"/>
  <c r="C33" i="5"/>
  <c r="F33" i="5"/>
  <c r="I33" i="5"/>
  <c r="L65" i="4"/>
  <c r="M65" i="4"/>
  <c r="J65" i="4"/>
  <c r="K65" i="4"/>
  <c r="N65" i="4"/>
  <c r="E83" i="5"/>
  <c r="C83" i="5"/>
  <c r="G83" i="5"/>
  <c r="F83" i="5"/>
  <c r="D83" i="5"/>
  <c r="N81" i="5"/>
  <c r="N48" i="5"/>
  <c r="J48" i="5"/>
  <c r="M48" i="5"/>
  <c r="K48" i="5"/>
  <c r="L48" i="5"/>
  <c r="I33" i="4"/>
  <c r="D33" i="4"/>
  <c r="G33" i="4" s="1"/>
  <c r="B67" i="4"/>
  <c r="E33" i="4"/>
  <c r="B50" i="4"/>
  <c r="B84" i="4"/>
  <c r="B34" i="4"/>
  <c r="C33" i="4"/>
  <c r="F33" i="4"/>
  <c r="J48" i="4"/>
  <c r="L48" i="4"/>
  <c r="K48" i="4"/>
  <c r="N48" i="4"/>
  <c r="M48" i="4"/>
  <c r="J32" i="5"/>
  <c r="M32" i="5"/>
  <c r="L32" i="5"/>
  <c r="I66" i="5"/>
  <c r="I49" i="5"/>
  <c r="I83" i="5"/>
  <c r="K32" i="5"/>
  <c r="N32" i="5" s="1"/>
  <c r="M65" i="5"/>
  <c r="N65" i="5"/>
  <c r="J65" i="5"/>
  <c r="K65" i="5"/>
  <c r="L65" i="5"/>
  <c r="J78" i="5"/>
  <c r="J79" i="5"/>
  <c r="J80" i="5"/>
  <c r="D83" i="4"/>
  <c r="C83" i="4"/>
  <c r="G83" i="4"/>
  <c r="E83" i="4"/>
  <c r="F83" i="4"/>
  <c r="N79" i="4"/>
  <c r="N78" i="4"/>
  <c r="N80" i="4"/>
  <c r="J79" i="4"/>
  <c r="J78" i="4"/>
  <c r="J80" i="4"/>
  <c r="N81" i="4"/>
  <c r="C66" i="5"/>
  <c r="D66" i="5"/>
  <c r="G66" i="5"/>
  <c r="E66" i="5"/>
  <c r="F66" i="5"/>
  <c r="F49" i="5"/>
  <c r="C49" i="5"/>
  <c r="D49" i="5"/>
  <c r="E49" i="5"/>
  <c r="G49" i="5"/>
  <c r="E50" i="4" l="1"/>
  <c r="D50" i="4"/>
  <c r="F50" i="4"/>
  <c r="G50" i="4"/>
  <c r="C50" i="4"/>
  <c r="M33" i="4"/>
  <c r="I84" i="4"/>
  <c r="K33" i="4"/>
  <c r="N33" i="4" s="1"/>
  <c r="J33" i="4"/>
  <c r="L33" i="4"/>
  <c r="I50" i="4"/>
  <c r="I67" i="4"/>
  <c r="K83" i="5"/>
  <c r="M83" i="5"/>
  <c r="N83" i="5"/>
  <c r="L83" i="5"/>
  <c r="J83" i="5"/>
  <c r="I67" i="5"/>
  <c r="I84" i="5"/>
  <c r="J33" i="5"/>
  <c r="L33" i="5"/>
  <c r="I50" i="5"/>
  <c r="K33" i="5"/>
  <c r="N33" i="5" s="1"/>
  <c r="M33" i="5"/>
  <c r="D67" i="5"/>
  <c r="F67" i="5"/>
  <c r="E67" i="5"/>
  <c r="C67" i="5"/>
  <c r="G67" i="5"/>
  <c r="E84" i="5"/>
  <c r="C84" i="5"/>
  <c r="F84" i="5"/>
  <c r="G84" i="5"/>
  <c r="D84" i="5"/>
  <c r="L49" i="5"/>
  <c r="M49" i="5"/>
  <c r="N49" i="5"/>
  <c r="J49" i="5"/>
  <c r="K49" i="5"/>
  <c r="B51" i="4"/>
  <c r="I34" i="4"/>
  <c r="B85" i="4"/>
  <c r="B68" i="4"/>
  <c r="B35" i="4"/>
  <c r="D34" i="4"/>
  <c r="G34" i="4" s="1"/>
  <c r="C34" i="4"/>
  <c r="F34" i="4"/>
  <c r="E34" i="4"/>
  <c r="E67" i="4"/>
  <c r="C67" i="4"/>
  <c r="F67" i="4"/>
  <c r="D67" i="4"/>
  <c r="G67" i="4"/>
  <c r="F34" i="5"/>
  <c r="C34" i="5"/>
  <c r="B35" i="5"/>
  <c r="D34" i="5"/>
  <c r="G34" i="5" s="1"/>
  <c r="I34" i="5"/>
  <c r="B51" i="5"/>
  <c r="B85" i="5"/>
  <c r="E34" i="5"/>
  <c r="B68" i="5"/>
  <c r="N83" i="4"/>
  <c r="J83" i="4"/>
  <c r="L83" i="4"/>
  <c r="M83" i="4"/>
  <c r="K83" i="4"/>
  <c r="M66" i="4"/>
  <c r="L66" i="4"/>
  <c r="N66" i="4"/>
  <c r="J66" i="4"/>
  <c r="K66" i="4"/>
  <c r="M66" i="5"/>
  <c r="K66" i="5"/>
  <c r="N66" i="5"/>
  <c r="J66" i="5"/>
  <c r="L66" i="5"/>
  <c r="G84" i="4"/>
  <c r="D84" i="4"/>
  <c r="C84" i="4"/>
  <c r="F84" i="4"/>
  <c r="E84" i="4"/>
  <c r="G50" i="5"/>
  <c r="E50" i="5"/>
  <c r="D50" i="5"/>
  <c r="F50" i="5"/>
  <c r="C50" i="5"/>
  <c r="L49" i="4"/>
  <c r="M49" i="4"/>
  <c r="J49" i="4"/>
  <c r="K49" i="4"/>
  <c r="N49" i="4"/>
  <c r="D85" i="5" l="1"/>
  <c r="G85" i="5"/>
  <c r="E85" i="5"/>
  <c r="C85" i="5"/>
  <c r="F85" i="5"/>
  <c r="B52" i="5"/>
  <c r="B36" i="5"/>
  <c r="B86" i="5"/>
  <c r="B69" i="5"/>
  <c r="C35" i="5"/>
  <c r="F35" i="5"/>
  <c r="I35" i="5"/>
  <c r="D35" i="5"/>
  <c r="G35" i="5" s="1"/>
  <c r="E35" i="5"/>
  <c r="C35" i="4"/>
  <c r="D35" i="4"/>
  <c r="G35" i="4" s="1"/>
  <c r="B36" i="4"/>
  <c r="B69" i="4"/>
  <c r="B86" i="4"/>
  <c r="I35" i="4"/>
  <c r="F35" i="4"/>
  <c r="E35" i="4"/>
  <c r="B52" i="4"/>
  <c r="F51" i="4"/>
  <c r="D51" i="4"/>
  <c r="C51" i="4"/>
  <c r="E51" i="4"/>
  <c r="G51" i="4"/>
  <c r="M67" i="4"/>
  <c r="N67" i="4"/>
  <c r="L67" i="4"/>
  <c r="K67" i="4"/>
  <c r="J67" i="4"/>
  <c r="D51" i="5"/>
  <c r="F51" i="5"/>
  <c r="C51" i="5"/>
  <c r="G51" i="5"/>
  <c r="E51" i="5"/>
  <c r="C68" i="4"/>
  <c r="G68" i="4"/>
  <c r="F68" i="4"/>
  <c r="E68" i="4"/>
  <c r="D68" i="4"/>
  <c r="K84" i="5"/>
  <c r="L84" i="5"/>
  <c r="M84" i="5"/>
  <c r="J84" i="5"/>
  <c r="N84" i="5"/>
  <c r="M50" i="4"/>
  <c r="N50" i="4"/>
  <c r="K50" i="4"/>
  <c r="J50" i="4"/>
  <c r="L50" i="4"/>
  <c r="J84" i="4"/>
  <c r="M84" i="4"/>
  <c r="N84" i="4"/>
  <c r="K84" i="4"/>
  <c r="L84" i="4"/>
  <c r="C68" i="5"/>
  <c r="D68" i="5"/>
  <c r="G68" i="5"/>
  <c r="E68" i="5"/>
  <c r="F68" i="5"/>
  <c r="I68" i="5"/>
  <c r="J34" i="5"/>
  <c r="M34" i="5"/>
  <c r="I51" i="5"/>
  <c r="I85" i="5"/>
  <c r="K34" i="5"/>
  <c r="N34" i="5" s="1"/>
  <c r="L34" i="5"/>
  <c r="C85" i="4"/>
  <c r="F85" i="4"/>
  <c r="E85" i="4"/>
  <c r="G85" i="4"/>
  <c r="D85" i="4"/>
  <c r="N50" i="5"/>
  <c r="K50" i="5"/>
  <c r="M50" i="5"/>
  <c r="L50" i="5"/>
  <c r="J50" i="5"/>
  <c r="K67" i="5"/>
  <c r="J67" i="5"/>
  <c r="M67" i="5"/>
  <c r="N67" i="5"/>
  <c r="L67" i="5"/>
  <c r="I68" i="4"/>
  <c r="J34" i="4"/>
  <c r="M34" i="4"/>
  <c r="K34" i="4"/>
  <c r="N34" i="4" s="1"/>
  <c r="I51" i="4"/>
  <c r="L34" i="4"/>
  <c r="I85" i="4"/>
  <c r="L85" i="4" l="1"/>
  <c r="J85" i="4"/>
  <c r="K85" i="4"/>
  <c r="N85" i="4"/>
  <c r="M85" i="4"/>
  <c r="N51" i="5"/>
  <c r="L51" i="5"/>
  <c r="J51" i="5"/>
  <c r="M51" i="5"/>
  <c r="K51" i="5"/>
  <c r="F52" i="4"/>
  <c r="C52" i="4"/>
  <c r="E52" i="4"/>
  <c r="D52" i="4"/>
  <c r="G52" i="4"/>
  <c r="F86" i="4"/>
  <c r="D86" i="4"/>
  <c r="G86" i="4"/>
  <c r="C86" i="4"/>
  <c r="E86" i="4"/>
  <c r="B70" i="5"/>
  <c r="F36" i="5"/>
  <c r="B53" i="5"/>
  <c r="E36" i="5"/>
  <c r="B87" i="5"/>
  <c r="I36" i="5"/>
  <c r="D36" i="5"/>
  <c r="G36" i="5" s="1"/>
  <c r="C36" i="5"/>
  <c r="K35" i="5"/>
  <c r="N35" i="5" s="1"/>
  <c r="I52" i="5"/>
  <c r="I69" i="5"/>
  <c r="J35" i="5"/>
  <c r="M35" i="5"/>
  <c r="L35" i="5"/>
  <c r="I86" i="5"/>
  <c r="G86" i="5"/>
  <c r="C86" i="5"/>
  <c r="D86" i="5"/>
  <c r="F86" i="5"/>
  <c r="E86" i="5"/>
  <c r="K51" i="4"/>
  <c r="L51" i="4"/>
  <c r="J51" i="4"/>
  <c r="M51" i="4"/>
  <c r="N51" i="4"/>
  <c r="M68" i="4"/>
  <c r="K68" i="4"/>
  <c r="N68" i="4"/>
  <c r="J68" i="4"/>
  <c r="L68" i="4"/>
  <c r="F69" i="4"/>
  <c r="D69" i="4"/>
  <c r="E69" i="4"/>
  <c r="G69" i="4"/>
  <c r="C69" i="4"/>
  <c r="G52" i="5"/>
  <c r="C52" i="5"/>
  <c r="F52" i="5"/>
  <c r="E52" i="5"/>
  <c r="D52" i="5"/>
  <c r="J85" i="5"/>
  <c r="M85" i="5"/>
  <c r="L85" i="5"/>
  <c r="N85" i="5"/>
  <c r="K85" i="5"/>
  <c r="J68" i="5"/>
  <c r="M68" i="5"/>
  <c r="L68" i="5"/>
  <c r="K68" i="5"/>
  <c r="N68" i="5"/>
  <c r="M35" i="4"/>
  <c r="I69" i="4"/>
  <c r="K35" i="4"/>
  <c r="N35" i="4" s="1"/>
  <c r="J35" i="4"/>
  <c r="I86" i="4"/>
  <c r="I52" i="4"/>
  <c r="L35" i="4"/>
  <c r="B70" i="4"/>
  <c r="E36" i="4"/>
  <c r="F36" i="4"/>
  <c r="B53" i="4"/>
  <c r="B87" i="4"/>
  <c r="I36" i="4"/>
  <c r="D36" i="4"/>
  <c r="G36" i="4" s="1"/>
  <c r="C36" i="4"/>
  <c r="C69" i="5"/>
  <c r="D69" i="5"/>
  <c r="G69" i="5"/>
  <c r="E69" i="5"/>
  <c r="F69" i="5"/>
  <c r="M69" i="4" l="1"/>
  <c r="L69" i="4"/>
  <c r="J69" i="4"/>
  <c r="N69" i="4"/>
  <c r="K69" i="4"/>
  <c r="I70" i="4"/>
  <c r="L36" i="4"/>
  <c r="I87" i="4"/>
  <c r="I53" i="4"/>
  <c r="K36" i="4"/>
  <c r="N36" i="4" s="1"/>
  <c r="J36" i="4"/>
  <c r="M36" i="4"/>
  <c r="N86" i="4"/>
  <c r="M86" i="4"/>
  <c r="L86" i="4"/>
  <c r="K86" i="4"/>
  <c r="J86" i="4"/>
  <c r="L86" i="5"/>
  <c r="M86" i="5"/>
  <c r="K86" i="5"/>
  <c r="J86" i="5"/>
  <c r="N86" i="5"/>
  <c r="L69" i="5"/>
  <c r="K69" i="5"/>
  <c r="N69" i="5"/>
  <c r="J69" i="5"/>
  <c r="M69" i="5"/>
  <c r="F53" i="5"/>
  <c r="G53" i="5"/>
  <c r="E53" i="5"/>
  <c r="C53" i="5"/>
  <c r="D53" i="5"/>
  <c r="M52" i="4"/>
  <c r="L52" i="4"/>
  <c r="N52" i="4"/>
  <c r="J52" i="4"/>
  <c r="K52" i="4"/>
  <c r="F87" i="4"/>
  <c r="E87" i="4"/>
  <c r="G87" i="4"/>
  <c r="D87" i="4"/>
  <c r="C87" i="4"/>
  <c r="C70" i="4"/>
  <c r="D70" i="4"/>
  <c r="F70" i="4"/>
  <c r="G70" i="4"/>
  <c r="E70" i="4"/>
  <c r="L52" i="5"/>
  <c r="M52" i="5"/>
  <c r="J52" i="5"/>
  <c r="K52" i="5"/>
  <c r="N52" i="5"/>
  <c r="J36" i="5"/>
  <c r="L36" i="5"/>
  <c r="I70" i="5"/>
  <c r="M36" i="5"/>
  <c r="I53" i="5"/>
  <c r="I87" i="5"/>
  <c r="K36" i="5"/>
  <c r="N36" i="5" s="1"/>
  <c r="E53" i="4"/>
  <c r="D53" i="4"/>
  <c r="F53" i="4"/>
  <c r="C53" i="4"/>
  <c r="G53" i="4"/>
  <c r="E87" i="5"/>
  <c r="F87" i="5"/>
  <c r="D87" i="5"/>
  <c r="G87" i="5"/>
  <c r="C87" i="5"/>
  <c r="F70" i="5"/>
  <c r="E70" i="5"/>
  <c r="D70" i="5"/>
  <c r="G70" i="5"/>
  <c r="C70" i="5"/>
  <c r="K87" i="4" l="1"/>
  <c r="L87" i="4"/>
  <c r="J87" i="4"/>
  <c r="M87" i="4"/>
  <c r="N87" i="4"/>
  <c r="M70" i="5"/>
  <c r="L70" i="5"/>
  <c r="K70" i="5"/>
  <c r="J70" i="5"/>
  <c r="N70" i="5"/>
  <c r="N87" i="5"/>
  <c r="J87" i="5"/>
  <c r="K87" i="5"/>
  <c r="L87" i="5"/>
  <c r="M87" i="5"/>
  <c r="N70" i="4"/>
  <c r="L70" i="4"/>
  <c r="M70" i="4"/>
  <c r="K70" i="4"/>
  <c r="J70" i="4"/>
  <c r="L53" i="5"/>
  <c r="J53" i="5"/>
  <c r="K53" i="5"/>
  <c r="N53" i="5"/>
  <c r="M53" i="5"/>
  <c r="N53" i="4"/>
  <c r="L53" i="4"/>
  <c r="J53" i="4"/>
  <c r="M53" i="4"/>
  <c r="K53" i="4"/>
</calcChain>
</file>

<file path=xl/comments1.xml><?xml version="1.0" encoding="utf-8"?>
<comments xmlns="http://schemas.openxmlformats.org/spreadsheetml/2006/main">
  <authors>
    <author>Kevin Dhuyvetter</author>
    <author>AgEcon</author>
  </authors>
  <commentList>
    <comment ref="G9" authorId="0" shapeId="0">
      <text>
        <r>
          <rPr>
            <sz val="10"/>
            <color indexed="81"/>
            <rFont val="Tahoma"/>
            <family val="2"/>
          </rPr>
          <t>For "normal" silage (i.e., corn that could be harvested as grain), this value is generally 46-50%.  For drought stressed or hail damaged corn, it may be considerably less.</t>
        </r>
      </text>
    </comment>
    <comment ref="I10" authorId="0" shapeId="0">
      <text>
        <r>
          <rPr>
            <sz val="10"/>
            <color indexed="81"/>
            <rFont val="Tahoma"/>
            <family val="2"/>
          </rPr>
          <t>Enter the percent of nutrient removal to include in the analysis.  For example, if N is not expected to be available the following year due to leaching or if a nutrient is not typically applied (e.g., K in western KS), it likely should not be included (i.e., enter 0%).</t>
        </r>
      </text>
    </comment>
    <comment ref="I11" authorId="0" shapeId="0">
      <text>
        <r>
          <rPr>
            <sz val="10"/>
            <color indexed="81"/>
            <rFont val="Tahoma"/>
            <family val="2"/>
          </rPr>
          <t>A negative value here indicates a higher cost for silage and a positive value indicates a higher value for grain.</t>
        </r>
      </text>
    </comment>
    <comment ref="N11" authorId="0" shapeId="0">
      <text>
        <r>
          <rPr>
            <sz val="10"/>
            <color indexed="81"/>
            <rFont val="Tahoma"/>
            <family val="2"/>
          </rPr>
          <t>If this value is negative (i.e., silage removes more nutrients than grain), this amount reflects a minimum amount of income needed per acre from the sale of silage.</t>
        </r>
      </text>
    </comment>
    <comment ref="N15" authorId="1" shapeId="0">
      <text>
        <r>
          <rPr>
            <sz val="10"/>
            <color indexed="81"/>
            <rFont val="Tahoma"/>
            <family val="2"/>
          </rPr>
          <t>A positive number here indicates a higher pre-harvest cost for grain and a negative value indicates a higher value for silage.</t>
        </r>
      </text>
    </comment>
  </commentList>
</comments>
</file>

<file path=xl/comments2.xml><?xml version="1.0" encoding="utf-8"?>
<comments xmlns="http://schemas.openxmlformats.org/spreadsheetml/2006/main">
  <authors>
    <author>Kevin Dhuyvetter</author>
    <author>AgEcon</author>
  </authors>
  <commentList>
    <comment ref="G9" authorId="0" shapeId="0">
      <text>
        <r>
          <rPr>
            <sz val="10"/>
            <color indexed="81"/>
            <rFont val="Tahoma"/>
            <family val="2"/>
          </rPr>
          <t>For "normal" silage (i.e., sorghum that could be harvested as grain), this value is generally 46-50%.  For drought stressed or hail damaged sorghum, it may be considerably less.</t>
        </r>
      </text>
    </comment>
    <comment ref="I10" authorId="0" shapeId="0">
      <text>
        <r>
          <rPr>
            <sz val="10"/>
            <color indexed="81"/>
            <rFont val="Tahoma"/>
            <family val="2"/>
          </rPr>
          <t>Enter the percent of nutrient removal to include in the analysis.  For example, if N is not expected to be available the following year due to leaching or if a nutrient is not typically applied (e.g., K in western KS), it likely should not be included (i.e., enter 0%).</t>
        </r>
      </text>
    </comment>
    <comment ref="I11" authorId="0" shapeId="0">
      <text>
        <r>
          <rPr>
            <sz val="10"/>
            <color indexed="81"/>
            <rFont val="Tahoma"/>
            <family val="2"/>
          </rPr>
          <t>A negative value here indicates a higher cost for silage and a positive value indicates a higher value for grain.</t>
        </r>
      </text>
    </comment>
    <comment ref="N11" authorId="0" shapeId="0">
      <text>
        <r>
          <rPr>
            <sz val="10"/>
            <color indexed="81"/>
            <rFont val="Tahoma"/>
            <family val="2"/>
          </rPr>
          <t>If this value is negative (i.e., silage removes more nutrients than grain), this amount reflects a minimum amount of income needed per acre from the sale of silage.</t>
        </r>
      </text>
    </comment>
    <comment ref="N15" authorId="1" shapeId="0">
      <text>
        <r>
          <rPr>
            <sz val="10"/>
            <color indexed="81"/>
            <rFont val="Tahoma"/>
            <family val="2"/>
          </rPr>
          <t>A positive number here indicates a higher pre-harvest cost for grain and a negative value indicates a higher value for silage.</t>
        </r>
      </text>
    </comment>
  </commentList>
</comments>
</file>

<file path=xl/sharedStrings.xml><?xml version="1.0" encoding="utf-8"?>
<sst xmlns="http://schemas.openxmlformats.org/spreadsheetml/2006/main" count="154" uniqueCount="76">
  <si>
    <t>Grain yield in bushels</t>
  </si>
  <si>
    <t>Grain yield in pounds</t>
  </si>
  <si>
    <t>Grain yield in pounds @ 100% DM</t>
  </si>
  <si>
    <t>Percent grain in silage (DM)</t>
  </si>
  <si>
    <t>Percent forage in silage (DM)</t>
  </si>
  <si>
    <t>Percent DM in silage at harvest</t>
  </si>
  <si>
    <t>Silage yield in pounds</t>
  </si>
  <si>
    <t>Silage yield in pounds @ 100% DM</t>
  </si>
  <si>
    <t>Silage yield in pounds as harvested</t>
  </si>
  <si>
    <t>Silage yield in tons as harvested</t>
  </si>
  <si>
    <t/>
  </si>
  <si>
    <t>($/bu)</t>
  </si>
  <si>
    <t>Valuing Corn Silage</t>
  </si>
  <si>
    <t xml:space="preserve">  Percent DM in silage</t>
  </si>
  <si>
    <t>Factor</t>
  </si>
  <si>
    <t>Percent grain (DM) in silage</t>
  </si>
  <si>
    <t>Difference in Preharvest VC/Acre</t>
  </si>
  <si>
    <t>Valuing Sorghum Silage</t>
  </si>
  <si>
    <t>Silage Price ($/ton)</t>
  </si>
  <si>
    <t>Difference in grain preharvest non-fertilizer VC/acre</t>
  </si>
  <si>
    <t>Sorghum</t>
  </si>
  <si>
    <t>Price</t>
  </si>
  <si>
    <t>* Positve =&gt; higher cost for grain (includes phosphorus removal cost)</t>
  </si>
  <si>
    <t>Harvest &amp; hauling for grain, $/bu</t>
  </si>
  <si>
    <t>DM</t>
  </si>
  <si>
    <t>Increment for Pecent grain (DM) in silage</t>
  </si>
  <si>
    <t>Increment for Percent DM in silage</t>
  </si>
  <si>
    <t xml:space="preserve">  Harvest and hauling charge, $/bu</t>
  </si>
  <si>
    <t>Increment for Harvesting and hauling charge, $/bu</t>
  </si>
  <si>
    <t>Increment for Harvesting and hauling charge, $/ton</t>
  </si>
  <si>
    <t>Harvest and hauling charge, $/ton</t>
  </si>
  <si>
    <t>Harvest &amp; hauling charge for silage, $/ton</t>
  </si>
  <si>
    <t>Increment for Difference in preharvest VC, $/ac</t>
  </si>
  <si>
    <t>Difference in preharvest VC, $/ac*</t>
  </si>
  <si>
    <t>Bushels of Corn per ton of silage</t>
  </si>
  <si>
    <t>Tons of silage per bushel of Corn</t>
  </si>
  <si>
    <t>Corn</t>
  </si>
  <si>
    <t>Moisture content of grain at harvest</t>
  </si>
  <si>
    <t>Kansas State University</t>
  </si>
  <si>
    <t>Increment for Sorghum Price ($/bu)</t>
  </si>
  <si>
    <t>Increment for Corn Price ($/bu)</t>
  </si>
  <si>
    <t>N</t>
  </si>
  <si>
    <t>P2O5</t>
  </si>
  <si>
    <t>K2O</t>
  </si>
  <si>
    <t>Nutrient removal</t>
  </si>
  <si>
    <t>Grain, lbs/bu</t>
  </si>
  <si>
    <t>Silage, lbs/ton</t>
  </si>
  <si>
    <t>Price, $/lb</t>
  </si>
  <si>
    <t>Difference in cost, $/acre</t>
  </si>
  <si>
    <t>Percent to include</t>
  </si>
  <si>
    <t>Because of the approach used here, calculated values may not be appropriate for drought stressed or hail damaged corn where grain harvest is not an option.  However, calculated values can still help producers determine upper and lower bounds as to what might be reasonable.  Additionally, what a livestock producer is willing to pay, based on costs of alternative feedstuffs or harvesting costs if they are buying silage "in the field", are not factored into the calculations.</t>
  </si>
  <si>
    <t>Grain, lbs/acre</t>
  </si>
  <si>
    <t>Silage, lbs/acre</t>
  </si>
  <si>
    <t>Price of Sorghum Silage when BUYER Pays for Harvesting Cost</t>
  </si>
  <si>
    <t>Price of Sorghum Silage when SELLER Pays for Harvesting Cost</t>
  </si>
  <si>
    <t>Price of Corn Silage when SELLER Pays for Harvesting Cost</t>
  </si>
  <si>
    <t>Price of Corn Silage when BUYER Pays for Harvesting Cost</t>
  </si>
  <si>
    <t>Difference in cost, $/ac</t>
  </si>
  <si>
    <t>Difference in grain preharvest non-fertilizer VC/ac</t>
  </si>
  <si>
    <t>KSU-Silage Value</t>
  </si>
  <si>
    <t>CONCEPTUAL APPROACH:</t>
  </si>
  <si>
    <t>The concept behind the formulas in this spreadsheet is to find the value of silage where the crop producer is indifferent between harvesting the silage as grain or silage.  This approach does not factor in potential value associated with maintaining residue other than nutrient removal and thus if erosion is a concern the values may underestimate what is needed for the silage.</t>
  </si>
  <si>
    <t>INSTRUCTIONS FOR THE USER:</t>
  </si>
  <si>
    <r>
      <t xml:space="preserve">In the various sheets all </t>
    </r>
    <r>
      <rPr>
        <sz val="12"/>
        <color rgb="FF0070C0"/>
        <rFont val="Calibri"/>
        <family val="2"/>
        <scheme val="minor"/>
      </rPr>
      <t>blue</t>
    </r>
    <r>
      <rPr>
        <sz val="12"/>
        <rFont val="Calibri"/>
        <family val="2"/>
        <scheme val="minor"/>
      </rPr>
      <t xml:space="preserve"> numbers are inputs and all black numbers are calculated from these inputs.  The spreadsheet automatically recalculates every time an additional input is entered.  Thus, it is important to wait until all data have been entered and reviewed before interpreting any of the calculated results (i.e., black numbers).</t>
    </r>
  </si>
  <si>
    <t>FOR MORE INFORMATION:</t>
  </si>
  <si>
    <t>With Questions Contact:</t>
  </si>
  <si>
    <t>Originally Developed by:</t>
  </si>
  <si>
    <t>Robin Reid</t>
  </si>
  <si>
    <t>Kevin Dhuyvetter</t>
  </si>
  <si>
    <t>Extension Associate</t>
  </si>
  <si>
    <t>Former Agricultural Economist</t>
  </si>
  <si>
    <t>785-532-0964</t>
  </si>
  <si>
    <t>robinreid@ksu.edu</t>
  </si>
  <si>
    <t>Copyright 2016 AgManager.info, K-State Department of Agricultural Economics</t>
  </si>
  <si>
    <t>Version-7.8.2016</t>
  </si>
  <si>
    <t>A spreadsheet program to estimate the value of corn or grain sorghum silage based upon the price of grain, harvesting costs, and nutrients removed.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</si>
</sst>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409]#,##0.00"/>
    <numFmt numFmtId="168" formatCode="[$$-409]#,##0.000"/>
    <numFmt numFmtId="169" formatCode="&quot;$&quot;#,##0.00"/>
    <numFmt numFmtId="170" formatCode="&quot;$&quot;#,##0.000"/>
  </numFmts>
  <fonts count="32">
    <font>
      <sz val="12"/>
      <name val="Arial"/>
    </font>
    <font>
      <sz val="12"/>
      <name val="Arial"/>
      <family val="2"/>
    </font>
    <font>
      <sz val="10"/>
      <color indexed="81"/>
      <name val="Tahoma"/>
      <family val="2"/>
    </font>
    <font>
      <sz val="12"/>
      <name val="Calibri"/>
      <family val="2"/>
    </font>
    <font>
      <b/>
      <sz val="12"/>
      <name val="Calibri"/>
      <family val="2"/>
    </font>
    <font>
      <b/>
      <sz val="12"/>
      <color indexed="12"/>
      <name val="Calibri"/>
      <family val="2"/>
    </font>
    <font>
      <u/>
      <sz val="12"/>
      <name val="Calibri"/>
      <family val="2"/>
    </font>
    <font>
      <u/>
      <sz val="14.4"/>
      <color indexed="12"/>
      <name val="Arial"/>
      <family val="2"/>
    </font>
    <font>
      <sz val="10"/>
      <name val="Arial"/>
      <family val="2"/>
    </font>
    <font>
      <u/>
      <sz val="10"/>
      <color indexed="12"/>
      <name val="Arial"/>
      <family val="2"/>
    </font>
    <font>
      <sz val="12"/>
      <name val="Arial MT"/>
    </font>
    <font>
      <sz val="12"/>
      <name val="Calibri"/>
      <family val="2"/>
      <scheme val="minor"/>
    </font>
    <font>
      <b/>
      <u/>
      <sz val="12"/>
      <name val="Calibri"/>
      <family val="2"/>
      <scheme val="minor"/>
    </font>
    <font>
      <b/>
      <sz val="12"/>
      <name val="Calibri"/>
      <family val="2"/>
      <scheme val="minor"/>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sz val="10"/>
      <color rgb="FF448EB8"/>
      <name val="Arial"/>
      <family val="2"/>
    </font>
    <font>
      <sz val="12"/>
      <color rgb="FF0070C0"/>
      <name val="Calibri"/>
      <family val="2"/>
      <scheme val="minor"/>
    </font>
    <font>
      <u/>
      <sz val="12"/>
      <color indexed="12"/>
      <name val="Calibri"/>
      <family val="2"/>
      <scheme val="minor"/>
    </font>
  </fonts>
  <fills count="10">
    <fill>
      <patternFill patternType="none"/>
    </fill>
    <fill>
      <patternFill patternType="gray125"/>
    </fill>
    <fill>
      <patternFill patternType="solid">
        <fgColor indexed="27"/>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CCFFFF"/>
        <bgColor indexed="64"/>
      </patternFill>
    </fill>
    <fill>
      <patternFill patternType="solid">
        <fgColor rgb="FF7030A0"/>
        <bgColor indexed="64"/>
      </patternFill>
    </fill>
  </fills>
  <borders count="27">
    <border>
      <left/>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9"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0" fillId="0" borderId="0"/>
    <xf numFmtId="0" fontId="8" fillId="0" borderId="0"/>
    <xf numFmtId="0" fontId="1" fillId="0" borderId="0"/>
    <xf numFmtId="9" fontId="8" fillId="0" borderId="0" applyFont="0" applyFill="0" applyBorder="0" applyAlignment="0" applyProtection="0"/>
    <xf numFmtId="0" fontId="1" fillId="0" borderId="0"/>
    <xf numFmtId="0" fontId="9" fillId="0" borderId="0" applyNumberFormat="0" applyFill="0" applyBorder="0" applyAlignment="0" applyProtection="0">
      <alignment vertical="top"/>
      <protection locked="0"/>
    </xf>
  </cellStyleXfs>
  <cellXfs count="148">
    <xf numFmtId="0" fontId="0" fillId="0" borderId="0" xfId="0"/>
    <xf numFmtId="0" fontId="3" fillId="0" borderId="0" xfId="0" applyNumberFormat="1" applyFont="1" applyAlignment="1" applyProtection="1"/>
    <xf numFmtId="0" fontId="3" fillId="0" borderId="0" xfId="0" applyFont="1" applyBorder="1" applyProtection="1"/>
    <xf numFmtId="0" fontId="3" fillId="0" borderId="0" xfId="0" applyNumberFormat="1" applyFont="1" applyProtection="1"/>
    <xf numFmtId="0" fontId="3" fillId="0" borderId="1" xfId="0" applyNumberFormat="1" applyFont="1" applyBorder="1" applyProtection="1"/>
    <xf numFmtId="0" fontId="3" fillId="0" borderId="0" xfId="0" applyNumberFormat="1" applyFont="1" applyBorder="1" applyAlignment="1" applyProtection="1"/>
    <xf numFmtId="2" fontId="3" fillId="0" borderId="0" xfId="0" applyNumberFormat="1" applyFont="1" applyAlignment="1" applyProtection="1">
      <alignment horizontal="center"/>
    </xf>
    <xf numFmtId="169" fontId="5" fillId="2" borderId="0" xfId="0" applyNumberFormat="1" applyFont="1" applyFill="1" applyAlignment="1" applyProtection="1">
      <alignment horizontal="right" indent="1"/>
      <protection locked="0"/>
    </xf>
    <xf numFmtId="0" fontId="3" fillId="0" borderId="1" xfId="0" applyNumberFormat="1" applyFont="1" applyBorder="1" applyAlignment="1" applyProtection="1">
      <alignment horizontal="fill"/>
    </xf>
    <xf numFmtId="0" fontId="3" fillId="0" borderId="0" xfId="0" applyNumberFormat="1" applyFont="1" applyBorder="1" applyAlignment="1" applyProtection="1">
      <alignment horizontal="fill"/>
    </xf>
    <xf numFmtId="0" fontId="3" fillId="0" borderId="0" xfId="0" applyNumberFormat="1" applyFont="1" applyBorder="1" applyProtection="1"/>
    <xf numFmtId="0" fontId="4" fillId="3" borderId="0" xfId="0" applyNumberFormat="1" applyFont="1" applyFill="1" applyAlignment="1" applyProtection="1"/>
    <xf numFmtId="0" fontId="3" fillId="3" borderId="0" xfId="0" applyNumberFormat="1" applyFont="1" applyFill="1" applyAlignment="1" applyProtection="1"/>
    <xf numFmtId="0" fontId="4" fillId="4" borderId="0" xfId="0" applyNumberFormat="1" applyFont="1" applyFill="1" applyAlignment="1" applyProtection="1"/>
    <xf numFmtId="0" fontId="3" fillId="4" borderId="0" xfId="0" applyNumberFormat="1" applyFont="1" applyFill="1" applyAlignment="1" applyProtection="1"/>
    <xf numFmtId="0" fontId="3" fillId="4" borderId="0" xfId="0" applyNumberFormat="1" applyFont="1" applyFill="1" applyAlignment="1" applyProtection="1">
      <alignment horizontal="center"/>
    </xf>
    <xf numFmtId="0" fontId="4" fillId="5" borderId="2" xfId="0" applyNumberFormat="1" applyFont="1" applyFill="1" applyBorder="1" applyAlignment="1" applyProtection="1"/>
    <xf numFmtId="0" fontId="3" fillId="5" borderId="1" xfId="0" applyNumberFormat="1" applyFont="1" applyFill="1" applyBorder="1" applyAlignment="1" applyProtection="1"/>
    <xf numFmtId="0" fontId="3" fillId="5" borderId="3" xfId="0" applyNumberFormat="1" applyFont="1" applyFill="1" applyBorder="1" applyAlignment="1" applyProtection="1"/>
    <xf numFmtId="0" fontId="3" fillId="5" borderId="2" xfId="0" applyNumberFormat="1" applyFont="1" applyFill="1" applyBorder="1" applyProtection="1"/>
    <xf numFmtId="0" fontId="3" fillId="5" borderId="3" xfId="0" applyNumberFormat="1" applyFont="1" applyFill="1" applyBorder="1" applyAlignment="1" applyProtection="1">
      <alignment horizontal="center"/>
    </xf>
    <xf numFmtId="0" fontId="3" fillId="0" borderId="0" xfId="0" applyFont="1" applyProtection="1"/>
    <xf numFmtId="0" fontId="3" fillId="5" borderId="4" xfId="0" applyNumberFormat="1" applyFont="1" applyFill="1" applyBorder="1" applyAlignment="1" applyProtection="1">
      <alignment horizontal="center"/>
    </xf>
    <xf numFmtId="0" fontId="3" fillId="5" borderId="0" xfId="0" applyNumberFormat="1" applyFont="1" applyFill="1" applyBorder="1" applyAlignment="1" applyProtection="1"/>
    <xf numFmtId="0" fontId="3" fillId="5" borderId="5" xfId="0" applyNumberFormat="1" applyFont="1" applyFill="1" applyBorder="1" applyAlignment="1" applyProtection="1">
      <alignment horizontal="center"/>
    </xf>
    <xf numFmtId="164" fontId="5" fillId="2" borderId="0" xfId="0" applyNumberFormat="1" applyFont="1" applyFill="1" applyBorder="1" applyAlignment="1" applyProtection="1">
      <alignment horizontal="right" indent="1"/>
      <protection locked="0"/>
    </xf>
    <xf numFmtId="164" fontId="3" fillId="5" borderId="0" xfId="0" applyNumberFormat="1" applyFont="1" applyFill="1" applyBorder="1" applyAlignment="1" applyProtection="1">
      <alignment horizontal="right" indent="1"/>
    </xf>
    <xf numFmtId="164" fontId="3" fillId="5" borderId="5" xfId="0" applyNumberFormat="1" applyFont="1" applyFill="1" applyBorder="1" applyAlignment="1" applyProtection="1">
      <alignment horizontal="center"/>
    </xf>
    <xf numFmtId="0" fontId="6" fillId="5" borderId="4" xfId="0" applyNumberFormat="1" applyFont="1" applyFill="1" applyBorder="1" applyAlignment="1" applyProtection="1">
      <alignment horizontal="center"/>
    </xf>
    <xf numFmtId="0" fontId="3" fillId="5" borderId="0" xfId="0" applyNumberFormat="1" applyFont="1" applyFill="1" applyBorder="1" applyAlignment="1" applyProtection="1">
      <alignment horizontal="centerContinuous"/>
    </xf>
    <xf numFmtId="167" fontId="5" fillId="2" borderId="4" xfId="0" applyNumberFormat="1" applyFont="1" applyFill="1" applyBorder="1" applyAlignment="1" applyProtection="1">
      <alignment horizontal="center"/>
      <protection locked="0"/>
    </xf>
    <xf numFmtId="167" fontId="3" fillId="5" borderId="6" xfId="0" applyNumberFormat="1" applyFont="1" applyFill="1" applyBorder="1" applyAlignment="1" applyProtection="1">
      <alignment horizontal="right" indent="1"/>
    </xf>
    <xf numFmtId="167" fontId="3" fillId="5" borderId="7" xfId="0" applyNumberFormat="1" applyFont="1" applyFill="1" applyBorder="1" applyAlignment="1" applyProtection="1">
      <alignment horizontal="right" indent="1"/>
    </xf>
    <xf numFmtId="167" fontId="3" fillId="5" borderId="8" xfId="0" applyNumberFormat="1" applyFont="1" applyFill="1" applyBorder="1" applyAlignment="1" applyProtection="1">
      <alignment horizontal="right" indent="1"/>
    </xf>
    <xf numFmtId="2" fontId="3" fillId="5" borderId="9" xfId="0" applyNumberFormat="1" applyFont="1" applyFill="1" applyBorder="1" applyAlignment="1" applyProtection="1">
      <alignment horizontal="center"/>
    </xf>
    <xf numFmtId="167" fontId="3" fillId="5" borderId="4" xfId="0" applyNumberFormat="1" applyFont="1" applyFill="1" applyBorder="1" applyAlignment="1" applyProtection="1">
      <alignment horizontal="center"/>
    </xf>
    <xf numFmtId="167" fontId="3" fillId="5" borderId="10" xfId="0" applyNumberFormat="1" applyFont="1" applyFill="1" applyBorder="1" applyAlignment="1" applyProtection="1">
      <alignment horizontal="right" indent="1"/>
    </xf>
    <xf numFmtId="167" fontId="3" fillId="5" borderId="0" xfId="0" applyNumberFormat="1" applyFont="1" applyFill="1" applyBorder="1" applyAlignment="1" applyProtection="1">
      <alignment horizontal="right" indent="1"/>
    </xf>
    <xf numFmtId="167" fontId="3" fillId="5" borderId="11" xfId="0" applyNumberFormat="1" applyFont="1" applyFill="1" applyBorder="1" applyAlignment="1" applyProtection="1">
      <alignment horizontal="right" indent="1"/>
    </xf>
    <xf numFmtId="2" fontId="3" fillId="5" borderId="12" xfId="0" applyNumberFormat="1" applyFont="1" applyFill="1" applyBorder="1" applyAlignment="1" applyProtection="1">
      <alignment horizontal="center"/>
    </xf>
    <xf numFmtId="167" fontId="3" fillId="5" borderId="13" xfId="0" applyNumberFormat="1" applyFont="1" applyFill="1" applyBorder="1" applyAlignment="1" applyProtection="1">
      <alignment horizontal="center"/>
    </xf>
    <xf numFmtId="167" fontId="3" fillId="5" borderId="14" xfId="0" applyNumberFormat="1" applyFont="1" applyFill="1" applyBorder="1" applyAlignment="1" applyProtection="1">
      <alignment horizontal="right" indent="1"/>
    </xf>
    <xf numFmtId="167" fontId="3" fillId="5" borderId="15" xfId="0" applyNumberFormat="1" applyFont="1" applyFill="1" applyBorder="1" applyAlignment="1" applyProtection="1">
      <alignment horizontal="right" indent="1"/>
    </xf>
    <xf numFmtId="167" fontId="3" fillId="5" borderId="16" xfId="0" applyNumberFormat="1" applyFont="1" applyFill="1" applyBorder="1" applyAlignment="1" applyProtection="1">
      <alignment horizontal="right" indent="1"/>
    </xf>
    <xf numFmtId="2" fontId="3" fillId="5" borderId="17" xfId="0" applyNumberFormat="1" applyFont="1" applyFill="1" applyBorder="1" applyAlignment="1" applyProtection="1">
      <alignment horizontal="center"/>
    </xf>
    <xf numFmtId="167" fontId="3" fillId="5" borderId="18" xfId="0" applyNumberFormat="1" applyFont="1" applyFill="1" applyBorder="1" applyAlignment="1" applyProtection="1">
      <alignment horizontal="center"/>
    </xf>
    <xf numFmtId="167" fontId="3" fillId="0" borderId="0" xfId="0" applyNumberFormat="1" applyFont="1" applyAlignment="1" applyProtection="1"/>
    <xf numFmtId="164" fontId="5" fillId="2" borderId="0" xfId="0" applyNumberFormat="1" applyFont="1" applyFill="1" applyBorder="1" applyAlignment="1" applyProtection="1">
      <alignment horizontal="center"/>
      <protection locked="0"/>
    </xf>
    <xf numFmtId="170" fontId="5" fillId="2" borderId="0" xfId="0" applyNumberFormat="1" applyFont="1" applyFill="1" applyAlignment="1" applyProtection="1">
      <alignment horizontal="center"/>
      <protection locked="0"/>
    </xf>
    <xf numFmtId="0" fontId="4" fillId="5" borderId="19" xfId="0" applyNumberFormat="1" applyFont="1" applyFill="1" applyBorder="1" applyAlignment="1" applyProtection="1"/>
    <xf numFmtId="0" fontId="3" fillId="5" borderId="20" xfId="0" applyNumberFormat="1" applyFont="1" applyFill="1" applyBorder="1" applyAlignment="1" applyProtection="1"/>
    <xf numFmtId="0" fontId="3" fillId="5" borderId="21" xfId="0" applyNumberFormat="1" applyFont="1" applyFill="1" applyBorder="1" applyAlignment="1" applyProtection="1"/>
    <xf numFmtId="0" fontId="3" fillId="5" borderId="19" xfId="0" applyNumberFormat="1" applyFont="1" applyFill="1" applyBorder="1" applyAlignment="1" applyProtection="1"/>
    <xf numFmtId="0" fontId="3" fillId="5" borderId="22" xfId="0" applyNumberFormat="1" applyFont="1" applyFill="1" applyBorder="1" applyAlignment="1" applyProtection="1">
      <alignment horizontal="center"/>
    </xf>
    <xf numFmtId="0" fontId="3" fillId="5" borderId="23" xfId="0" applyNumberFormat="1" applyFont="1" applyFill="1" applyBorder="1" applyAlignment="1" applyProtection="1"/>
    <xf numFmtId="164" fontId="3" fillId="5" borderId="23" xfId="0" applyNumberFormat="1" applyFont="1" applyFill="1" applyBorder="1" applyAlignment="1" applyProtection="1">
      <alignment horizontal="right" indent="1"/>
    </xf>
    <xf numFmtId="0" fontId="6" fillId="5" borderId="22" xfId="0" applyNumberFormat="1" applyFont="1" applyFill="1" applyBorder="1" applyAlignment="1" applyProtection="1">
      <alignment horizontal="center"/>
    </xf>
    <xf numFmtId="0" fontId="3" fillId="5" borderId="23" xfId="0" applyNumberFormat="1" applyFont="1" applyFill="1" applyBorder="1" applyAlignment="1" applyProtection="1">
      <alignment horizontal="centerContinuous"/>
    </xf>
    <xf numFmtId="167" fontId="3" fillId="5" borderId="22" xfId="0" applyNumberFormat="1" applyFont="1" applyFill="1" applyBorder="1" applyAlignment="1" applyProtection="1">
      <alignment horizontal="center"/>
    </xf>
    <xf numFmtId="167" fontId="3" fillId="5" borderId="23" xfId="0" applyNumberFormat="1" applyFont="1" applyFill="1" applyBorder="1" applyAlignment="1" applyProtection="1">
      <alignment horizontal="right" indent="1"/>
    </xf>
    <xf numFmtId="167" fontId="3" fillId="5" borderId="24" xfId="0" applyNumberFormat="1" applyFont="1" applyFill="1" applyBorder="1" applyAlignment="1" applyProtection="1">
      <alignment horizontal="center"/>
    </xf>
    <xf numFmtId="167" fontId="3" fillId="5" borderId="25" xfId="0" applyNumberFormat="1" applyFont="1" applyFill="1" applyBorder="1" applyAlignment="1" applyProtection="1">
      <alignment horizontal="right" indent="1"/>
    </xf>
    <xf numFmtId="167" fontId="3" fillId="5" borderId="26" xfId="0" applyNumberFormat="1" applyFont="1" applyFill="1" applyBorder="1" applyAlignment="1" applyProtection="1">
      <alignment horizontal="right" indent="1"/>
    </xf>
    <xf numFmtId="164" fontId="4" fillId="6" borderId="0" xfId="0" applyNumberFormat="1" applyFont="1" applyFill="1" applyBorder="1" applyAlignment="1" applyProtection="1">
      <alignment horizontal="right" indent="1"/>
    </xf>
    <xf numFmtId="168" fontId="3" fillId="5" borderId="0" xfId="0" applyNumberFormat="1" applyFont="1" applyFill="1" applyBorder="1" applyAlignment="1" applyProtection="1">
      <alignment horizontal="right" indent="1"/>
    </xf>
    <xf numFmtId="168" fontId="3" fillId="5" borderId="23" xfId="0" applyNumberFormat="1" applyFont="1" applyFill="1" applyBorder="1" applyAlignment="1" applyProtection="1">
      <alignment horizontal="right" indent="1"/>
    </xf>
    <xf numFmtId="170" fontId="5" fillId="2" borderId="0" xfId="0" applyNumberFormat="1" applyFont="1" applyFill="1" applyAlignment="1" applyProtection="1">
      <alignment horizontal="right" indent="1"/>
      <protection locked="0"/>
    </xf>
    <xf numFmtId="0" fontId="3" fillId="3" borderId="0" xfId="0" applyFont="1" applyFill="1" applyBorder="1" applyProtection="1"/>
    <xf numFmtId="0" fontId="3" fillId="4" borderId="0" xfId="0" applyFont="1" applyFill="1" applyBorder="1" applyProtection="1"/>
    <xf numFmtId="0" fontId="3" fillId="0" borderId="0" xfId="0" applyNumberFormat="1" applyFont="1" applyAlignment="1" applyProtection="1">
      <alignment horizontal="left"/>
    </xf>
    <xf numFmtId="167" fontId="3" fillId="0" borderId="0" xfId="0" applyNumberFormat="1" applyFont="1" applyAlignment="1" applyProtection="1">
      <alignment horizontal="left"/>
    </xf>
    <xf numFmtId="0" fontId="4" fillId="0" borderId="25" xfId="0" applyNumberFormat="1" applyFont="1" applyBorder="1" applyAlignment="1" applyProtection="1">
      <alignment horizontal="centerContinuous"/>
    </xf>
    <xf numFmtId="0" fontId="3" fillId="0" borderId="25" xfId="0" applyNumberFormat="1" applyFont="1" applyBorder="1" applyAlignment="1" applyProtection="1">
      <alignment horizontal="centerContinuous"/>
    </xf>
    <xf numFmtId="0" fontId="3" fillId="7" borderId="0" xfId="0" applyNumberFormat="1" applyFont="1" applyFill="1" applyBorder="1" applyProtection="1"/>
    <xf numFmtId="0" fontId="3" fillId="7" borderId="0" xfId="0" applyNumberFormat="1" applyFont="1" applyFill="1" applyProtection="1"/>
    <xf numFmtId="0" fontId="3" fillId="7" borderId="0" xfId="0" applyNumberFormat="1" applyFont="1" applyFill="1" applyAlignment="1" applyProtection="1"/>
    <xf numFmtId="0" fontId="3" fillId="7" borderId="0" xfId="0" applyNumberFormat="1" applyFont="1" applyFill="1" applyAlignment="1" applyProtection="1">
      <alignment horizontal="center"/>
    </xf>
    <xf numFmtId="0" fontId="3" fillId="7" borderId="0" xfId="0" applyNumberFormat="1" applyFont="1" applyFill="1" applyAlignment="1" applyProtection="1">
      <alignment horizontal="right" indent="1"/>
    </xf>
    <xf numFmtId="3" fontId="3" fillId="7" borderId="0" xfId="0" applyNumberFormat="1" applyFont="1" applyFill="1" applyAlignment="1" applyProtection="1">
      <alignment horizontal="right" indent="1"/>
    </xf>
    <xf numFmtId="165" fontId="3" fillId="7" borderId="0" xfId="0" applyNumberFormat="1" applyFont="1" applyFill="1" applyAlignment="1" applyProtection="1">
      <alignment horizontal="right" indent="1"/>
    </xf>
    <xf numFmtId="164" fontId="3" fillId="7" borderId="0" xfId="0" applyNumberFormat="1" applyFont="1" applyFill="1" applyAlignment="1" applyProtection="1">
      <alignment horizontal="right" indent="1"/>
    </xf>
    <xf numFmtId="167" fontId="3" fillId="7" borderId="0" xfId="0" applyNumberFormat="1" applyFont="1" applyFill="1" applyAlignment="1" applyProtection="1">
      <alignment horizontal="right" indent="1"/>
    </xf>
    <xf numFmtId="2" fontId="3" fillId="7" borderId="0" xfId="0" applyNumberFormat="1" applyFont="1" applyFill="1" applyAlignment="1" applyProtection="1">
      <alignment horizontal="right" indent="1"/>
    </xf>
    <xf numFmtId="2" fontId="3" fillId="7" borderId="0" xfId="0" applyNumberFormat="1" applyFont="1" applyFill="1" applyAlignment="1" applyProtection="1">
      <alignment horizontal="center"/>
    </xf>
    <xf numFmtId="166" fontId="3" fillId="7" borderId="0" xfId="0" applyNumberFormat="1" applyFont="1" applyFill="1" applyAlignment="1" applyProtection="1">
      <alignment horizontal="right" indent="1"/>
    </xf>
    <xf numFmtId="167" fontId="4" fillId="7" borderId="0" xfId="0" applyNumberFormat="1" applyFont="1" applyFill="1" applyAlignment="1" applyProtection="1"/>
    <xf numFmtId="0" fontId="3" fillId="7" borderId="25" xfId="0" applyNumberFormat="1" applyFont="1" applyFill="1" applyBorder="1" applyAlignment="1" applyProtection="1"/>
    <xf numFmtId="0" fontId="5" fillId="8" borderId="0" xfId="0" applyNumberFormat="1" applyFont="1" applyFill="1" applyAlignment="1" applyProtection="1">
      <alignment horizontal="right" indent="1"/>
      <protection locked="0"/>
    </xf>
    <xf numFmtId="164" fontId="5" fillId="8" borderId="0" xfId="0" applyNumberFormat="1" applyFont="1" applyFill="1" applyAlignment="1" applyProtection="1">
      <alignment horizontal="right" indent="1"/>
      <protection locked="0"/>
    </xf>
    <xf numFmtId="169" fontId="5" fillId="8" borderId="0" xfId="0" applyNumberFormat="1" applyFont="1" applyFill="1" applyAlignment="1" applyProtection="1">
      <alignment horizontal="right" indent="1"/>
      <protection locked="0"/>
    </xf>
    <xf numFmtId="167" fontId="5" fillId="8" borderId="0" xfId="0" applyNumberFormat="1" applyFont="1" applyFill="1" applyAlignment="1" applyProtection="1">
      <alignment horizontal="right" indent="1"/>
      <protection locked="0"/>
    </xf>
    <xf numFmtId="0" fontId="8" fillId="0" borderId="0" xfId="4" applyProtection="1"/>
    <xf numFmtId="0" fontId="14" fillId="9" borderId="19" xfId="4" applyFont="1" applyFill="1" applyBorder="1" applyProtection="1"/>
    <xf numFmtId="0" fontId="14" fillId="9" borderId="20" xfId="4" applyFont="1" applyFill="1" applyBorder="1" applyProtection="1"/>
    <xf numFmtId="0" fontId="14" fillId="9" borderId="21" xfId="4" applyFont="1" applyFill="1" applyBorder="1" applyProtection="1"/>
    <xf numFmtId="0" fontId="15" fillId="9" borderId="22" xfId="4" applyFont="1" applyFill="1" applyBorder="1" applyAlignment="1" applyProtection="1"/>
    <xf numFmtId="0" fontId="16" fillId="9" borderId="0" xfId="4" applyFont="1" applyFill="1" applyAlignment="1" applyProtection="1"/>
    <xf numFmtId="0" fontId="17" fillId="9" borderId="0" xfId="4" applyFont="1" applyFill="1" applyBorder="1" applyProtection="1"/>
    <xf numFmtId="0" fontId="14" fillId="9" borderId="0" xfId="4" applyFont="1" applyFill="1" applyBorder="1" applyProtection="1"/>
    <xf numFmtId="0" fontId="14" fillId="9" borderId="23" xfId="4" applyFont="1" applyFill="1" applyBorder="1" applyProtection="1"/>
    <xf numFmtId="0" fontId="17" fillId="9" borderId="22" xfId="4" applyFont="1" applyFill="1" applyBorder="1" applyProtection="1"/>
    <xf numFmtId="0" fontId="18" fillId="9" borderId="0" xfId="4" applyFont="1" applyFill="1" applyBorder="1" applyAlignment="1" applyProtection="1">
      <alignment horizontal="left"/>
    </xf>
    <xf numFmtId="0" fontId="19" fillId="9" borderId="0" xfId="4" applyFont="1" applyFill="1" applyAlignment="1" applyProtection="1">
      <alignment horizontal="left"/>
    </xf>
    <xf numFmtId="0" fontId="20" fillId="9" borderId="0" xfId="4" applyFont="1" applyFill="1" applyAlignment="1" applyProtection="1"/>
    <xf numFmtId="0" fontId="14" fillId="9" borderId="22" xfId="4" applyFont="1" applyFill="1" applyBorder="1" applyAlignment="1" applyProtection="1">
      <alignment horizontal="center"/>
    </xf>
    <xf numFmtId="0" fontId="23" fillId="9" borderId="0" xfId="4" applyFont="1" applyFill="1" applyAlignment="1" applyProtection="1">
      <alignment wrapText="1"/>
    </xf>
    <xf numFmtId="0" fontId="24" fillId="9" borderId="0" xfId="4" applyFont="1" applyFill="1" applyBorder="1" applyProtection="1"/>
    <xf numFmtId="0" fontId="25" fillId="9" borderId="23" xfId="4" applyFont="1" applyFill="1" applyBorder="1" applyProtection="1"/>
    <xf numFmtId="0" fontId="14" fillId="9" borderId="24" xfId="4" applyFont="1" applyFill="1" applyBorder="1" applyProtection="1"/>
    <xf numFmtId="0" fontId="14" fillId="9" borderId="25" xfId="4" applyFont="1" applyFill="1" applyBorder="1" applyProtection="1"/>
    <xf numFmtId="0" fontId="24" fillId="9" borderId="25" xfId="4" applyFont="1" applyFill="1" applyBorder="1" applyProtection="1"/>
    <xf numFmtId="0" fontId="26" fillId="9" borderId="26" xfId="4" applyFont="1" applyFill="1" applyBorder="1" applyAlignment="1" applyProtection="1">
      <alignment horizontal="right"/>
    </xf>
    <xf numFmtId="0" fontId="28" fillId="0" borderId="0" xfId="4" applyFont="1" applyProtection="1"/>
    <xf numFmtId="0" fontId="28" fillId="0" borderId="0" xfId="4" applyFont="1" applyFill="1" applyBorder="1" applyProtection="1"/>
    <xf numFmtId="0" fontId="29" fillId="0" borderId="0" xfId="4" applyFont="1"/>
    <xf numFmtId="0" fontId="13" fillId="0" borderId="0" xfId="4" applyFont="1" applyProtection="1"/>
    <xf numFmtId="0" fontId="13" fillId="0" borderId="0" xfId="4" applyFont="1" applyFill="1" applyProtection="1"/>
    <xf numFmtId="0" fontId="11" fillId="0" borderId="0" xfId="4" applyFont="1" applyAlignment="1" applyProtection="1">
      <alignment vertical="top" wrapText="1"/>
    </xf>
    <xf numFmtId="0" fontId="11" fillId="0" borderId="0" xfId="4" applyFont="1" applyAlignment="1" applyProtection="1">
      <alignment wrapText="1"/>
    </xf>
    <xf numFmtId="0" fontId="12" fillId="0" borderId="0" xfId="4" applyFont="1" applyProtection="1"/>
    <xf numFmtId="0" fontId="11" fillId="0" borderId="0" xfId="4" applyFont="1" applyProtection="1"/>
    <xf numFmtId="0" fontId="11" fillId="0" borderId="0" xfId="4" applyFont="1" applyAlignment="1" applyProtection="1">
      <alignment vertical="center" wrapText="1"/>
    </xf>
    <xf numFmtId="0" fontId="11" fillId="0" borderId="0" xfId="4" applyFont="1" applyAlignment="1" applyProtection="1">
      <alignment horizontal="left" vertical="center" wrapText="1"/>
    </xf>
    <xf numFmtId="0" fontId="11" fillId="0" borderId="0" xfId="4" applyFont="1" applyAlignment="1" applyProtection="1">
      <alignment horizontal="center"/>
    </xf>
    <xf numFmtId="0" fontId="11" fillId="0" borderId="0" xfId="4" applyFont="1" applyAlignment="1" applyProtection="1"/>
    <xf numFmtId="0" fontId="9" fillId="0" borderId="0" xfId="1" applyAlignment="1" applyProtection="1"/>
    <xf numFmtId="0" fontId="11" fillId="0" borderId="0" xfId="4" applyFont="1" applyFill="1" applyAlignment="1" applyProtection="1"/>
    <xf numFmtId="0" fontId="11" fillId="0" borderId="0" xfId="8" applyFont="1" applyFill="1" applyAlignment="1" applyProtection="1"/>
    <xf numFmtId="0" fontId="13" fillId="0" borderId="0" xfId="4" applyFont="1" applyAlignment="1" applyProtection="1">
      <alignment horizontal="left" wrapText="1"/>
    </xf>
    <xf numFmtId="0" fontId="12" fillId="0" borderId="0" xfId="4" applyFont="1" applyAlignment="1" applyProtection="1"/>
    <xf numFmtId="0" fontId="11" fillId="0" borderId="0" xfId="4" applyFont="1" applyAlignment="1" applyProtection="1"/>
    <xf numFmtId="0" fontId="17" fillId="9" borderId="22" xfId="4" applyFont="1" applyFill="1" applyBorder="1" applyAlignment="1" applyProtection="1">
      <alignment horizontal="left" wrapText="1"/>
    </xf>
    <xf numFmtId="0" fontId="17" fillId="9" borderId="0" xfId="4" applyFont="1" applyFill="1" applyBorder="1" applyAlignment="1" applyProtection="1">
      <alignment horizontal="left" wrapText="1"/>
    </xf>
    <xf numFmtId="0" fontId="21" fillId="0" borderId="0" xfId="4" applyFont="1" applyAlignment="1" applyProtection="1">
      <alignment wrapText="1"/>
    </xf>
    <xf numFmtId="0" fontId="22" fillId="0" borderId="0" xfId="4" applyFont="1" applyAlignment="1" applyProtection="1">
      <alignment wrapText="1"/>
    </xf>
    <xf numFmtId="0" fontId="26" fillId="9" borderId="25" xfId="4" applyFont="1" applyFill="1" applyBorder="1" applyAlignment="1" applyProtection="1">
      <alignment horizontal="right"/>
    </xf>
    <xf numFmtId="0" fontId="23" fillId="9" borderId="25" xfId="4" applyFont="1" applyFill="1" applyBorder="1" applyAlignment="1" applyProtection="1">
      <alignment horizontal="right"/>
    </xf>
    <xf numFmtId="14" fontId="26" fillId="9" borderId="25" xfId="4" applyNumberFormat="1" applyFont="1" applyFill="1" applyBorder="1" applyAlignment="1" applyProtection="1">
      <alignment horizontal="left"/>
    </xf>
    <xf numFmtId="0" fontId="23" fillId="9" borderId="25" xfId="4" applyFont="1" applyFill="1" applyBorder="1" applyAlignment="1" applyProtection="1">
      <alignment horizontal="left"/>
    </xf>
    <xf numFmtId="0" fontId="27" fillId="0" borderId="0" xfId="4" applyFont="1" applyProtection="1"/>
    <xf numFmtId="0" fontId="31" fillId="0" borderId="0" xfId="1" applyFont="1" applyAlignment="1" applyProtection="1"/>
    <xf numFmtId="0" fontId="13" fillId="0" borderId="0" xfId="4" applyFont="1" applyAlignment="1" applyProtection="1">
      <alignment horizontal="left" wrapText="1"/>
    </xf>
    <xf numFmtId="0" fontId="11" fillId="0" borderId="0" xfId="4" applyFont="1" applyAlignment="1" applyProtection="1">
      <alignment horizontal="left" vertical="top" wrapText="1"/>
    </xf>
    <xf numFmtId="0" fontId="11" fillId="5" borderId="0" xfId="7" applyFont="1" applyFill="1" applyBorder="1" applyAlignment="1">
      <alignment horizontal="left" wrapText="1"/>
    </xf>
    <xf numFmtId="0" fontId="11" fillId="0" borderId="0" xfId="4" applyFont="1" applyAlignment="1" applyProtection="1">
      <alignment horizontal="left" vertical="center" wrapText="1"/>
    </xf>
    <xf numFmtId="0" fontId="3" fillId="7" borderId="0" xfId="0" applyNumberFormat="1" applyFont="1" applyFill="1" applyAlignment="1" applyProtection="1"/>
    <xf numFmtId="0" fontId="3" fillId="7" borderId="0" xfId="0" applyNumberFormat="1" applyFont="1" applyFill="1" applyAlignment="1" applyProtection="1">
      <alignment horizontal="left" indent="1"/>
    </xf>
    <xf numFmtId="0" fontId="3" fillId="7" borderId="0" xfId="0" applyFont="1" applyFill="1" applyAlignment="1">
      <alignment horizontal="left" indent="1"/>
    </xf>
  </cellXfs>
  <cellStyles count="9">
    <cellStyle name="Hyperlink 2" xfId="1"/>
    <cellStyle name="Hyperlink 3" xfId="2"/>
    <cellStyle name="Hyperlink_K-State Vegetative Buffer" xfId="8"/>
    <cellStyle name="Normal" xfId="0" builtinId="0"/>
    <cellStyle name="Normal 2" xfId="3"/>
    <cellStyle name="Normal 3" xfId="4"/>
    <cellStyle name="Normal 4" xfId="5"/>
    <cellStyle name="Normal_OwnSpray" xfId="7"/>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e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124239</xdr:colOff>
      <xdr:row>54</xdr:row>
      <xdr:rowOff>1646</xdr:rowOff>
    </xdr:from>
    <xdr:to>
      <xdr:col>6</xdr:col>
      <xdr:colOff>204170</xdr:colOff>
      <xdr:row>58</xdr:row>
      <xdr:rowOff>20705</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4239" y="9659996"/>
          <a:ext cx="3356531" cy="752484"/>
        </a:xfrm>
        <a:prstGeom prst="rect">
          <a:avLst/>
        </a:prstGeom>
      </xdr:spPr>
    </xdr:pic>
    <xdr:clientData/>
  </xdr:twoCellAnchor>
  <xdr:twoCellAnchor editAs="oneCell">
    <xdr:from>
      <xdr:col>1</xdr:col>
      <xdr:colOff>0</xdr:colOff>
      <xdr:row>8</xdr:row>
      <xdr:rowOff>10354</xdr:rowOff>
    </xdr:from>
    <xdr:to>
      <xdr:col>12</xdr:col>
      <xdr:colOff>2468</xdr:colOff>
      <xdr:row>25</xdr:row>
      <xdr:rowOff>136307</xdr:rowOff>
    </xdr:to>
    <xdr:pic>
      <xdr:nvPicPr>
        <xdr:cNvPr id="5" name="Picture 4"/>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9992" b="-2"/>
        <a:stretch/>
      </xdr:blipFill>
      <xdr:spPr>
        <a:xfrm>
          <a:off x="238125" y="1439104"/>
          <a:ext cx="7641518" cy="2840578"/>
        </a:xfrm>
        <a:prstGeom prst="rect">
          <a:avLst/>
        </a:prstGeom>
        <a:ln>
          <a:solidFill>
            <a:sysClr val="windowText" lastClr="000000"/>
          </a:solidFill>
        </a:ln>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binreid@ksu.ed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X57"/>
  <sheetViews>
    <sheetView showGridLines="0" tabSelected="1" zoomScale="92" zoomScaleNormal="100" workbookViewId="0">
      <selection activeCell="B7" sqref="B7"/>
    </sheetView>
  </sheetViews>
  <sheetFormatPr defaultRowHeight="12.75"/>
  <cols>
    <col min="1" max="1" width="2.77734375" style="91" customWidth="1"/>
    <col min="2" max="4" width="8.88671875" style="91"/>
    <col min="5" max="5" width="7" style="91" customWidth="1"/>
    <col min="6" max="11" width="8.88671875" style="91"/>
    <col min="12" max="12" width="18.109375" style="91" customWidth="1"/>
    <col min="13" max="13" width="2.88671875" style="91" customWidth="1"/>
    <col min="14" max="16384" width="8.88671875" style="91"/>
  </cols>
  <sheetData>
    <row r="1" spans="2:24" ht="10.5" customHeight="1" thickBot="1"/>
    <row r="2" spans="2:24" ht="7.5" customHeight="1">
      <c r="B2" s="92"/>
      <c r="C2" s="93"/>
      <c r="D2" s="93"/>
      <c r="E2" s="93"/>
      <c r="F2" s="93"/>
      <c r="G2" s="93"/>
      <c r="H2" s="93"/>
      <c r="I2" s="93"/>
      <c r="J2" s="93"/>
      <c r="K2" s="93"/>
      <c r="L2" s="94"/>
    </row>
    <row r="3" spans="2:24" ht="26.25">
      <c r="B3" s="95" t="s">
        <v>59</v>
      </c>
      <c r="C3" s="96"/>
      <c r="D3" s="96"/>
      <c r="E3" s="96"/>
      <c r="F3" s="96"/>
      <c r="G3" s="96"/>
      <c r="H3" s="97"/>
      <c r="I3" s="97"/>
      <c r="J3" s="98"/>
      <c r="K3" s="98"/>
      <c r="L3" s="99"/>
    </row>
    <row r="4" spans="2:24" ht="18" customHeight="1">
      <c r="B4" s="100"/>
      <c r="C4" s="101"/>
      <c r="D4" s="102"/>
      <c r="E4" s="102"/>
      <c r="F4" s="103"/>
      <c r="G4" s="103"/>
      <c r="H4" s="97"/>
      <c r="I4" s="97"/>
      <c r="J4" s="98"/>
      <c r="K4" s="98"/>
      <c r="L4" s="99"/>
    </row>
    <row r="5" spans="2:24" ht="15.75" customHeight="1">
      <c r="B5" s="131" t="s">
        <v>75</v>
      </c>
      <c r="C5" s="132"/>
      <c r="D5" s="132"/>
      <c r="E5" s="132"/>
      <c r="F5" s="132"/>
      <c r="G5" s="132"/>
      <c r="H5" s="132"/>
      <c r="I5" s="132"/>
      <c r="J5" s="132"/>
      <c r="K5" s="98"/>
      <c r="L5" s="99"/>
      <c r="N5" s="133"/>
      <c r="O5" s="134"/>
      <c r="P5" s="134"/>
      <c r="Q5" s="134"/>
      <c r="R5" s="134"/>
      <c r="S5" s="134"/>
      <c r="T5" s="134"/>
      <c r="U5" s="134"/>
      <c r="V5" s="134"/>
      <c r="W5" s="134"/>
      <c r="X5" s="134"/>
    </row>
    <row r="6" spans="2:24" ht="15.75">
      <c r="B6" s="131"/>
      <c r="C6" s="132"/>
      <c r="D6" s="132"/>
      <c r="E6" s="132"/>
      <c r="F6" s="132"/>
      <c r="G6" s="132"/>
      <c r="H6" s="132"/>
      <c r="I6" s="132"/>
      <c r="J6" s="132"/>
      <c r="K6" s="98"/>
      <c r="L6" s="99"/>
      <c r="N6" s="134"/>
      <c r="O6" s="134"/>
      <c r="P6" s="134"/>
      <c r="Q6" s="134"/>
      <c r="R6" s="134"/>
      <c r="S6" s="134"/>
      <c r="T6" s="134"/>
      <c r="U6" s="134"/>
      <c r="V6" s="134"/>
      <c r="W6" s="134"/>
      <c r="X6" s="134"/>
    </row>
    <row r="7" spans="2:24" ht="5.25" customHeight="1">
      <c r="B7" s="104"/>
      <c r="C7" s="105"/>
      <c r="D7" s="105"/>
      <c r="E7" s="105"/>
      <c r="F7" s="105"/>
      <c r="G7" s="105"/>
      <c r="H7" s="105"/>
      <c r="I7" s="98"/>
      <c r="J7" s="98"/>
      <c r="K7" s="106"/>
      <c r="L7" s="107"/>
    </row>
    <row r="8" spans="2:24" ht="13.5" customHeight="1" thickBot="1">
      <c r="B8" s="108"/>
      <c r="C8" s="135"/>
      <c r="D8" s="136"/>
      <c r="E8" s="137"/>
      <c r="F8" s="138"/>
      <c r="G8" s="109"/>
      <c r="H8" s="109"/>
      <c r="I8" s="109"/>
      <c r="J8" s="109"/>
      <c r="K8" s="110"/>
      <c r="L8" s="111" t="s">
        <v>74</v>
      </c>
      <c r="N8" s="139"/>
    </row>
    <row r="9" spans="2:24" ht="9.75" customHeight="1">
      <c r="B9" s="112"/>
      <c r="C9" s="112"/>
      <c r="D9" s="112"/>
      <c r="E9" s="112"/>
      <c r="F9" s="112"/>
      <c r="G9" s="113"/>
      <c r="H9" s="112"/>
      <c r="I9" s="112"/>
      <c r="J9" s="112"/>
      <c r="K9" s="112"/>
      <c r="L9" s="112"/>
      <c r="N9" s="139"/>
    </row>
    <row r="13" spans="2:24">
      <c r="L13" s="114"/>
    </row>
    <row r="27" spans="2:12" ht="19.5" customHeight="1">
      <c r="B27" s="129" t="s">
        <v>60</v>
      </c>
      <c r="C27" s="130"/>
      <c r="D27" s="130"/>
      <c r="E27" s="130"/>
      <c r="F27" s="115"/>
      <c r="G27" s="116"/>
      <c r="H27" s="115"/>
      <c r="I27" s="115"/>
      <c r="J27" s="115"/>
      <c r="K27" s="115"/>
      <c r="L27" s="115"/>
    </row>
    <row r="28" spans="2:12" ht="15.75" customHeight="1">
      <c r="B28" s="142" t="s">
        <v>61</v>
      </c>
      <c r="C28" s="142"/>
      <c r="D28" s="142"/>
      <c r="E28" s="142"/>
      <c r="F28" s="142"/>
      <c r="G28" s="142"/>
      <c r="H28" s="142"/>
      <c r="I28" s="142"/>
      <c r="J28" s="142"/>
      <c r="K28" s="142"/>
      <c r="L28" s="142"/>
    </row>
    <row r="29" spans="2:12" ht="15.75" customHeight="1">
      <c r="B29" s="142"/>
      <c r="C29" s="142"/>
      <c r="D29" s="142"/>
      <c r="E29" s="142"/>
      <c r="F29" s="142"/>
      <c r="G29" s="142"/>
      <c r="H29" s="142"/>
      <c r="I29" s="142"/>
      <c r="J29" s="142"/>
      <c r="K29" s="142"/>
      <c r="L29" s="142"/>
    </row>
    <row r="30" spans="2:12" ht="15" customHeight="1">
      <c r="B30" s="142"/>
      <c r="C30" s="142"/>
      <c r="D30" s="142"/>
      <c r="E30" s="142"/>
      <c r="F30" s="142"/>
      <c r="G30" s="142"/>
      <c r="H30" s="142"/>
      <c r="I30" s="142"/>
      <c r="J30" s="142"/>
      <c r="K30" s="142"/>
      <c r="L30" s="142"/>
    </row>
    <row r="31" spans="2:12" ht="18.75" customHeight="1">
      <c r="B31" s="142"/>
      <c r="C31" s="142"/>
      <c r="D31" s="142"/>
      <c r="E31" s="142"/>
      <c r="F31" s="142"/>
      <c r="G31" s="142"/>
      <c r="H31" s="142"/>
      <c r="I31" s="142"/>
      <c r="J31" s="142"/>
      <c r="K31" s="142"/>
      <c r="L31" s="142"/>
    </row>
    <row r="32" spans="2:12" ht="15.75" customHeight="1">
      <c r="B32" s="142" t="s">
        <v>50</v>
      </c>
      <c r="C32" s="142"/>
      <c r="D32" s="142"/>
      <c r="E32" s="142"/>
      <c r="F32" s="142"/>
      <c r="G32" s="142"/>
      <c r="H32" s="142"/>
      <c r="I32" s="142"/>
      <c r="J32" s="142"/>
      <c r="K32" s="142"/>
      <c r="L32" s="142"/>
    </row>
    <row r="33" spans="2:12" ht="15.75" customHeight="1">
      <c r="B33" s="142"/>
      <c r="C33" s="142"/>
      <c r="D33" s="142"/>
      <c r="E33" s="142"/>
      <c r="F33" s="142"/>
      <c r="G33" s="142"/>
      <c r="H33" s="142"/>
      <c r="I33" s="142"/>
      <c r="J33" s="142"/>
      <c r="K33" s="142"/>
      <c r="L33" s="142"/>
    </row>
    <row r="34" spans="2:12" ht="15" customHeight="1">
      <c r="B34" s="142"/>
      <c r="C34" s="142"/>
      <c r="D34" s="142"/>
      <c r="E34" s="142"/>
      <c r="F34" s="142"/>
      <c r="G34" s="142"/>
      <c r="H34" s="142"/>
      <c r="I34" s="142"/>
      <c r="J34" s="142"/>
      <c r="K34" s="142"/>
      <c r="L34" s="142"/>
    </row>
    <row r="35" spans="2:12" ht="21" customHeight="1">
      <c r="B35" s="142"/>
      <c r="C35" s="142"/>
      <c r="D35" s="142"/>
      <c r="E35" s="142"/>
      <c r="F35" s="142"/>
      <c r="G35" s="142"/>
      <c r="H35" s="142"/>
      <c r="I35" s="142"/>
      <c r="J35" s="142"/>
      <c r="K35" s="142"/>
      <c r="L35" s="142"/>
    </row>
    <row r="36" spans="2:12" ht="11.25" customHeight="1">
      <c r="B36" s="142"/>
      <c r="C36" s="142"/>
      <c r="D36" s="142"/>
      <c r="E36" s="142"/>
      <c r="F36" s="142"/>
      <c r="G36" s="142"/>
      <c r="H36" s="142"/>
      <c r="I36" s="142"/>
      <c r="J36" s="142"/>
      <c r="K36" s="142"/>
      <c r="L36" s="142"/>
    </row>
    <row r="37" spans="2:12" ht="19.5" customHeight="1">
      <c r="B37" s="129" t="s">
        <v>62</v>
      </c>
      <c r="C37" s="130"/>
      <c r="D37" s="130"/>
      <c r="E37" s="130"/>
      <c r="F37" s="115"/>
      <c r="G37" s="116"/>
      <c r="H37" s="115"/>
      <c r="I37" s="115"/>
      <c r="J37" s="115"/>
      <c r="K37" s="115"/>
      <c r="L37" s="115"/>
    </row>
    <row r="38" spans="2:12" ht="12.75" customHeight="1">
      <c r="B38" s="143" t="s">
        <v>63</v>
      </c>
      <c r="C38" s="143"/>
      <c r="D38" s="143"/>
      <c r="E38" s="143"/>
      <c r="F38" s="143"/>
      <c r="G38" s="143"/>
      <c r="H38" s="143"/>
      <c r="I38" s="143"/>
      <c r="J38" s="143"/>
      <c r="K38" s="143"/>
      <c r="L38" s="143"/>
    </row>
    <row r="39" spans="2:12" ht="12.75" customHeight="1">
      <c r="B39" s="143"/>
      <c r="C39" s="143"/>
      <c r="D39" s="143"/>
      <c r="E39" s="143"/>
      <c r="F39" s="143"/>
      <c r="G39" s="143"/>
      <c r="H39" s="143"/>
      <c r="I39" s="143"/>
      <c r="J39" s="143"/>
      <c r="K39" s="143"/>
      <c r="L39" s="143"/>
    </row>
    <row r="40" spans="2:12" ht="23.25" customHeight="1">
      <c r="B40" s="143"/>
      <c r="C40" s="143"/>
      <c r="D40" s="143"/>
      <c r="E40" s="143"/>
      <c r="F40" s="143"/>
      <c r="G40" s="143"/>
      <c r="H40" s="143"/>
      <c r="I40" s="143"/>
      <c r="J40" s="143"/>
      <c r="K40" s="143"/>
      <c r="L40" s="143"/>
    </row>
    <row r="41" spans="2:12" ht="12.75" customHeight="1">
      <c r="B41" s="117"/>
      <c r="C41" s="117"/>
      <c r="D41" s="117"/>
      <c r="E41" s="117"/>
      <c r="F41" s="117"/>
      <c r="G41" s="117"/>
      <c r="H41" s="117"/>
      <c r="I41" s="117"/>
      <c r="J41" s="117"/>
      <c r="K41" s="117"/>
      <c r="L41" s="117"/>
    </row>
    <row r="42" spans="2:12" ht="15.75" hidden="1">
      <c r="B42" s="118"/>
      <c r="C42" s="118"/>
      <c r="D42" s="118"/>
      <c r="E42" s="118"/>
      <c r="F42" s="118"/>
      <c r="G42" s="118"/>
      <c r="H42" s="118"/>
      <c r="I42" s="118"/>
      <c r="J42" s="118"/>
      <c r="K42" s="118"/>
      <c r="L42" s="118"/>
    </row>
    <row r="43" spans="2:12" ht="15.75">
      <c r="B43" s="119" t="s">
        <v>64</v>
      </c>
      <c r="C43" s="120"/>
      <c r="D43" s="115"/>
      <c r="E43" s="115"/>
      <c r="F43" s="115"/>
      <c r="G43" s="115"/>
      <c r="H43" s="115"/>
      <c r="I43" s="115"/>
      <c r="J43" s="115"/>
      <c r="K43" s="115"/>
      <c r="L43" s="115"/>
    </row>
    <row r="44" spans="2:12" ht="14.25" customHeight="1">
      <c r="B44" s="121"/>
      <c r="C44" s="121"/>
      <c r="D44" s="121"/>
      <c r="E44" s="121"/>
      <c r="F44" s="121"/>
      <c r="G44" s="121"/>
      <c r="H44" s="121"/>
      <c r="I44" s="121"/>
      <c r="J44" s="121"/>
      <c r="K44" s="121"/>
      <c r="L44" s="121"/>
    </row>
    <row r="45" spans="2:12" ht="12.75" customHeight="1">
      <c r="B45" s="144" t="s">
        <v>65</v>
      </c>
      <c r="C45" s="144"/>
      <c r="D45" s="144"/>
      <c r="E45" s="121"/>
      <c r="F45" s="121"/>
      <c r="G45" s="121"/>
      <c r="H45" s="144" t="s">
        <v>66</v>
      </c>
      <c r="I45" s="144"/>
      <c r="J45" s="144"/>
      <c r="K45" s="121"/>
      <c r="L45" s="121"/>
    </row>
    <row r="46" spans="2:12" ht="6" customHeight="1">
      <c r="B46" s="122"/>
      <c r="C46" s="122"/>
      <c r="D46" s="122"/>
      <c r="E46" s="121"/>
      <c r="F46" s="121"/>
      <c r="G46" s="121"/>
      <c r="H46" s="122"/>
      <c r="I46" s="122"/>
      <c r="J46" s="122"/>
      <c r="K46" s="121"/>
      <c r="L46" s="121"/>
    </row>
    <row r="47" spans="2:12" ht="15.75">
      <c r="B47" s="120" t="s">
        <v>67</v>
      </c>
      <c r="C47" s="120"/>
      <c r="D47" s="120"/>
      <c r="E47" s="120"/>
      <c r="F47" s="123"/>
      <c r="G47" s="120"/>
      <c r="H47" s="120" t="s">
        <v>68</v>
      </c>
      <c r="I47" s="120"/>
      <c r="J47" s="120"/>
      <c r="K47" s="120"/>
    </row>
    <row r="48" spans="2:12" ht="15.75">
      <c r="B48" s="120" t="s">
        <v>69</v>
      </c>
      <c r="C48" s="120"/>
      <c r="D48" s="120"/>
      <c r="E48" s="120"/>
      <c r="F48" s="123"/>
      <c r="G48" s="120"/>
      <c r="H48" s="120" t="s">
        <v>70</v>
      </c>
      <c r="I48" s="120"/>
      <c r="J48" s="120"/>
      <c r="K48" s="120"/>
    </row>
    <row r="49" spans="2:12" ht="15.75">
      <c r="B49" s="120" t="s">
        <v>38</v>
      </c>
      <c r="C49" s="120"/>
      <c r="D49" s="120"/>
      <c r="E49" s="120"/>
      <c r="F49" s="120"/>
      <c r="G49" s="120"/>
      <c r="H49" s="120" t="s">
        <v>38</v>
      </c>
      <c r="I49" s="120"/>
      <c r="J49" s="120"/>
      <c r="K49" s="120"/>
    </row>
    <row r="50" spans="2:12" ht="15.75">
      <c r="B50" s="120" t="s">
        <v>71</v>
      </c>
      <c r="C50" s="124"/>
      <c r="D50" s="124"/>
      <c r="E50" s="124"/>
      <c r="F50" s="120"/>
      <c r="G50" s="120"/>
      <c r="H50" s="120"/>
      <c r="I50" s="120"/>
      <c r="J50" s="120"/>
      <c r="K50" s="120"/>
    </row>
    <row r="51" spans="2:12" ht="15.75">
      <c r="B51" s="125" t="s">
        <v>72</v>
      </c>
      <c r="C51" s="126"/>
      <c r="D51" s="124"/>
      <c r="E51" s="124"/>
      <c r="F51" s="120"/>
      <c r="G51" s="140"/>
      <c r="H51" s="130"/>
      <c r="I51" s="130"/>
      <c r="J51" s="120"/>
      <c r="K51" s="120"/>
    </row>
    <row r="52" spans="2:12" ht="15.75">
      <c r="B52" s="127"/>
      <c r="C52" s="115"/>
      <c r="D52" s="120"/>
      <c r="E52" s="120"/>
      <c r="F52" s="120"/>
      <c r="G52" s="127"/>
      <c r="H52" s="126"/>
      <c r="I52" s="124"/>
      <c r="J52" s="120"/>
      <c r="K52" s="120"/>
    </row>
    <row r="53" spans="2:12" ht="19.5" customHeight="1">
      <c r="B53" s="141" t="s">
        <v>73</v>
      </c>
      <c r="C53" s="141"/>
      <c r="D53" s="141"/>
      <c r="E53" s="141"/>
      <c r="F53" s="141"/>
      <c r="G53" s="141"/>
      <c r="H53" s="141"/>
      <c r="I53" s="141"/>
      <c r="J53" s="141"/>
      <c r="K53" s="141"/>
      <c r="L53" s="128"/>
    </row>
    <row r="54" spans="2:12" ht="14.25" customHeight="1">
      <c r="B54" s="128"/>
    </row>
    <row r="55" spans="2:12" ht="14.25" customHeight="1"/>
    <row r="56" spans="2:12" ht="14.25" customHeight="1"/>
    <row r="57" spans="2:12" ht="16.5" customHeight="1"/>
  </sheetData>
  <sheetProtection algorithmName="SHA-512" hashValue="uVlcrg5gcVIWWvVpMPRPRSN8lU3MJBnrGnTmV2BlGiIEzo1LOGyuE8lSKoOWxWOBhxV8jr5ZrLBdhDcm72R1TA==" saltValue="eOZCGkcdZsqCUIp/HY7npQ==" spinCount="100000" sheet="1" objects="1" scenarios="1"/>
  <mergeCells count="14">
    <mergeCell ref="G51:I51"/>
    <mergeCell ref="B53:K53"/>
    <mergeCell ref="B28:L31"/>
    <mergeCell ref="B32:L36"/>
    <mergeCell ref="B37:E37"/>
    <mergeCell ref="B38:L40"/>
    <mergeCell ref="B45:D45"/>
    <mergeCell ref="H45:J45"/>
    <mergeCell ref="B27:E27"/>
    <mergeCell ref="B5:J6"/>
    <mergeCell ref="N5:X6"/>
    <mergeCell ref="C8:D8"/>
    <mergeCell ref="E8:F8"/>
    <mergeCell ref="N8:N9"/>
  </mergeCells>
  <hyperlinks>
    <hyperlink ref="B51" r:id="rId1"/>
  </hyperlinks>
  <printOptions horizontalCentered="1"/>
  <pageMargins left="0.75" right="0.75" top="1" bottom="1" header="0.5" footer="0.5"/>
  <pageSetup scale="67" orientation="portrait" r:id="rId2"/>
  <headerFooter alignWithMargins="0">
    <oddHeader>&amp;R&amp;D</oddHeader>
    <oddFooter>&amp;A</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9"/>
  <sheetViews>
    <sheetView zoomScale="90" zoomScaleNormal="87" workbookViewId="0">
      <selection activeCell="B28" sqref="B28"/>
    </sheetView>
  </sheetViews>
  <sheetFormatPr defaultColWidth="10.6640625" defaultRowHeight="15.75"/>
  <cols>
    <col min="1" max="1" width="4.77734375" style="1" customWidth="1"/>
    <col min="2" max="7" width="9.21875" style="1" customWidth="1"/>
    <col min="8" max="8" width="6.77734375" style="1" customWidth="1"/>
    <col min="9" max="14" width="9.21875" style="1" customWidth="1"/>
    <col min="15" max="16384" width="10.6640625" style="1"/>
  </cols>
  <sheetData>
    <row r="1" spans="2:16" ht="15" customHeight="1"/>
    <row r="2" spans="2:16" ht="15" customHeight="1" thickBot="1">
      <c r="B2" s="71" t="s">
        <v>12</v>
      </c>
      <c r="C2" s="72"/>
      <c r="D2" s="71"/>
      <c r="E2" s="72"/>
      <c r="F2" s="72"/>
      <c r="G2" s="72"/>
      <c r="H2" s="72"/>
      <c r="I2" s="72"/>
      <c r="J2" s="72"/>
      <c r="K2" s="72"/>
      <c r="L2" s="72"/>
      <c r="M2" s="72"/>
      <c r="N2" s="72"/>
      <c r="O2" s="3"/>
      <c r="P2" s="3"/>
    </row>
    <row r="3" spans="2:16" ht="15" customHeight="1">
      <c r="B3" s="73"/>
      <c r="C3" s="73"/>
      <c r="D3" s="73"/>
      <c r="E3" s="73"/>
      <c r="F3" s="73"/>
      <c r="G3" s="73"/>
      <c r="H3" s="74"/>
      <c r="I3" s="74"/>
      <c r="J3" s="74"/>
      <c r="K3" s="74"/>
      <c r="L3" s="74"/>
      <c r="M3" s="74"/>
      <c r="N3" s="74"/>
      <c r="O3" s="3"/>
      <c r="P3" s="3"/>
    </row>
    <row r="4" spans="2:16" ht="15" customHeight="1">
      <c r="B4" s="75" t="s">
        <v>0</v>
      </c>
      <c r="C4" s="75"/>
      <c r="D4" s="75"/>
      <c r="E4" s="75"/>
      <c r="F4" s="75"/>
      <c r="G4" s="87">
        <v>175</v>
      </c>
      <c r="H4" s="74"/>
      <c r="I4" s="75" t="s">
        <v>44</v>
      </c>
      <c r="J4" s="75"/>
      <c r="K4" s="76" t="s">
        <v>41</v>
      </c>
      <c r="L4" s="76" t="s">
        <v>42</v>
      </c>
      <c r="M4" s="76" t="s">
        <v>43</v>
      </c>
      <c r="N4" s="77"/>
      <c r="O4" s="3"/>
      <c r="P4" s="3"/>
    </row>
    <row r="5" spans="2:16" ht="15" customHeight="1">
      <c r="B5" s="75" t="s">
        <v>37</v>
      </c>
      <c r="C5" s="75"/>
      <c r="D5" s="75"/>
      <c r="E5" s="75"/>
      <c r="F5" s="75"/>
      <c r="G5" s="88">
        <v>0.155</v>
      </c>
      <c r="H5" s="74"/>
      <c r="I5" s="146" t="s">
        <v>45</v>
      </c>
      <c r="J5" s="147"/>
      <c r="K5" s="87">
        <v>0.8</v>
      </c>
      <c r="L5" s="87">
        <v>0.33</v>
      </c>
      <c r="M5" s="87">
        <v>0.26</v>
      </c>
      <c r="N5" s="75"/>
      <c r="O5" s="3"/>
      <c r="P5" s="3"/>
    </row>
    <row r="6" spans="2:16" ht="15" customHeight="1">
      <c r="B6" s="75" t="s">
        <v>1</v>
      </c>
      <c r="C6" s="75"/>
      <c r="D6" s="75"/>
      <c r="E6" s="75"/>
      <c r="F6" s="75"/>
      <c r="G6" s="78">
        <f>G4*56</f>
        <v>9800</v>
      </c>
      <c r="H6" s="74"/>
      <c r="I6" s="146" t="s">
        <v>46</v>
      </c>
      <c r="J6" s="147"/>
      <c r="K6" s="87">
        <v>11</v>
      </c>
      <c r="L6" s="87">
        <v>3.2</v>
      </c>
      <c r="M6" s="87">
        <v>8.6999999999999993</v>
      </c>
      <c r="N6" s="75"/>
      <c r="O6" s="3"/>
      <c r="P6" s="3"/>
    </row>
    <row r="7" spans="2:16" ht="15" customHeight="1">
      <c r="B7" s="75" t="s">
        <v>2</v>
      </c>
      <c r="C7" s="75"/>
      <c r="D7" s="75"/>
      <c r="E7" s="75"/>
      <c r="F7" s="75"/>
      <c r="G7" s="78">
        <f>G6*(1-G5)</f>
        <v>8281</v>
      </c>
      <c r="H7" s="74"/>
      <c r="I7" s="146" t="s">
        <v>51</v>
      </c>
      <c r="J7" s="147"/>
      <c r="K7" s="79">
        <f>$G4*K5</f>
        <v>140</v>
      </c>
      <c r="L7" s="79">
        <f>$G4*L5</f>
        <v>57.75</v>
      </c>
      <c r="M7" s="79">
        <f>$G4*M5</f>
        <v>45.5</v>
      </c>
      <c r="N7" s="75"/>
      <c r="O7" s="3"/>
      <c r="P7" s="3"/>
    </row>
    <row r="8" spans="2:16" ht="15" customHeight="1">
      <c r="B8" s="74"/>
      <c r="C8" s="75"/>
      <c r="D8" s="75"/>
      <c r="E8" s="75"/>
      <c r="F8" s="75"/>
      <c r="G8" s="77"/>
      <c r="H8" s="74"/>
      <c r="I8" s="146" t="s">
        <v>52</v>
      </c>
      <c r="J8" s="147"/>
      <c r="K8" s="79">
        <f>$G16*K6</f>
        <v>276.87234042553195</v>
      </c>
      <c r="L8" s="79">
        <f>$G16*L6</f>
        <v>80.544680851063845</v>
      </c>
      <c r="M8" s="79">
        <f>$G16*M6</f>
        <v>218.98085106382982</v>
      </c>
      <c r="N8" s="75"/>
      <c r="O8" s="3"/>
      <c r="P8" s="3"/>
    </row>
    <row r="9" spans="2:16" ht="15" customHeight="1">
      <c r="B9" s="75" t="s">
        <v>3</v>
      </c>
      <c r="C9" s="75"/>
      <c r="D9" s="75"/>
      <c r="E9" s="75"/>
      <c r="F9" s="75"/>
      <c r="G9" s="88">
        <v>0.47</v>
      </c>
      <c r="H9" s="74"/>
      <c r="I9" s="145" t="s">
        <v>47</v>
      </c>
      <c r="J9" s="145"/>
      <c r="K9" s="89">
        <v>0.6</v>
      </c>
      <c r="L9" s="89">
        <v>0.65</v>
      </c>
      <c r="M9" s="89">
        <v>0.4</v>
      </c>
      <c r="N9" s="75"/>
      <c r="O9" s="3"/>
      <c r="P9" s="3"/>
    </row>
    <row r="10" spans="2:16" ht="15" customHeight="1">
      <c r="B10" s="75" t="s">
        <v>4</v>
      </c>
      <c r="C10" s="75"/>
      <c r="D10" s="75"/>
      <c r="E10" s="75"/>
      <c r="F10" s="75"/>
      <c r="G10" s="80">
        <f>1-G9</f>
        <v>0.53</v>
      </c>
      <c r="H10" s="74"/>
      <c r="I10" s="145" t="s">
        <v>49</v>
      </c>
      <c r="J10" s="145"/>
      <c r="K10" s="88">
        <v>0</v>
      </c>
      <c r="L10" s="88">
        <v>1</v>
      </c>
      <c r="M10" s="88">
        <v>0.25</v>
      </c>
      <c r="N10" s="75"/>
      <c r="O10" s="3"/>
      <c r="P10" s="3"/>
    </row>
    <row r="11" spans="2:16" ht="15" customHeight="1">
      <c r="B11" s="75" t="s">
        <v>5</v>
      </c>
      <c r="C11" s="75"/>
      <c r="D11" s="75"/>
      <c r="E11" s="75"/>
      <c r="F11" s="75"/>
      <c r="G11" s="88">
        <v>0.35</v>
      </c>
      <c r="H11" s="74"/>
      <c r="I11" s="145" t="s">
        <v>57</v>
      </c>
      <c r="J11" s="145"/>
      <c r="K11" s="81">
        <f>(K7-K8)*K9*K10</f>
        <v>0</v>
      </c>
      <c r="L11" s="81">
        <f>(L7-L8)*L9*L10</f>
        <v>-14.8165425531915</v>
      </c>
      <c r="M11" s="81">
        <f>(M7-M8)*M9*M10</f>
        <v>-17.348085106382982</v>
      </c>
      <c r="N11" s="81">
        <f>SUM(K11:M11)</f>
        <v>-32.164627659574478</v>
      </c>
      <c r="O11" s="3"/>
      <c r="P11" s="3"/>
    </row>
    <row r="12" spans="2:16" ht="15" customHeight="1">
      <c r="B12" s="74"/>
      <c r="C12" s="75"/>
      <c r="D12" s="75"/>
      <c r="E12" s="75"/>
      <c r="F12" s="75"/>
      <c r="G12" s="77"/>
      <c r="H12" s="74"/>
      <c r="I12" s="75"/>
      <c r="J12" s="75"/>
      <c r="K12" s="75"/>
      <c r="L12" s="75"/>
      <c r="M12" s="75"/>
      <c r="N12" s="75"/>
      <c r="O12" s="3"/>
      <c r="P12" s="3"/>
    </row>
    <row r="13" spans="2:16" ht="15" customHeight="1">
      <c r="B13" s="75" t="s">
        <v>6</v>
      </c>
      <c r="C13" s="75"/>
      <c r="D13" s="75"/>
      <c r="E13" s="75"/>
      <c r="F13" s="75"/>
      <c r="G13" s="78">
        <f>G6/G9</f>
        <v>20851.063829787236</v>
      </c>
      <c r="H13" s="74"/>
      <c r="I13" s="75" t="s">
        <v>23</v>
      </c>
      <c r="J13" s="75"/>
      <c r="K13" s="75"/>
      <c r="L13" s="75"/>
      <c r="M13" s="75"/>
      <c r="N13" s="90">
        <v>0.4</v>
      </c>
      <c r="O13" s="3"/>
      <c r="P13" s="3"/>
    </row>
    <row r="14" spans="2:16" ht="15" customHeight="1">
      <c r="B14" s="75" t="s">
        <v>7</v>
      </c>
      <c r="C14" s="75"/>
      <c r="D14" s="75"/>
      <c r="E14" s="75"/>
      <c r="F14" s="75"/>
      <c r="G14" s="78">
        <f>G7/G9</f>
        <v>17619.148936170215</v>
      </c>
      <c r="H14" s="74"/>
      <c r="I14" s="75" t="s">
        <v>31</v>
      </c>
      <c r="J14" s="75"/>
      <c r="K14" s="75"/>
      <c r="L14" s="75"/>
      <c r="M14" s="75"/>
      <c r="N14" s="90">
        <v>8.5</v>
      </c>
      <c r="O14" s="3"/>
      <c r="P14" s="3"/>
    </row>
    <row r="15" spans="2:16" ht="15" customHeight="1">
      <c r="B15" s="75" t="s">
        <v>8</v>
      </c>
      <c r="C15" s="75"/>
      <c r="D15" s="75"/>
      <c r="E15" s="75"/>
      <c r="F15" s="75"/>
      <c r="G15" s="78">
        <f>G14/G11</f>
        <v>50340.425531914902</v>
      </c>
      <c r="H15" s="74"/>
      <c r="I15" s="75" t="s">
        <v>58</v>
      </c>
      <c r="J15" s="75"/>
      <c r="K15" s="75"/>
      <c r="L15" s="75"/>
      <c r="M15" s="75"/>
      <c r="N15" s="90">
        <v>0</v>
      </c>
      <c r="O15" s="3"/>
      <c r="P15" s="3"/>
    </row>
    <row r="16" spans="2:16" ht="15" customHeight="1">
      <c r="B16" s="75" t="s">
        <v>9</v>
      </c>
      <c r="C16" s="75"/>
      <c r="D16" s="75"/>
      <c r="E16" s="75"/>
      <c r="F16" s="75"/>
      <c r="G16" s="79">
        <f>G15/2000</f>
        <v>25.170212765957451</v>
      </c>
      <c r="H16" s="75"/>
      <c r="I16" s="75"/>
      <c r="J16" s="75"/>
      <c r="K16" s="75"/>
      <c r="L16" s="75"/>
      <c r="M16" s="75"/>
      <c r="N16" s="75"/>
    </row>
    <row r="17" spans="1:16" ht="15" customHeight="1">
      <c r="B17" s="75" t="s">
        <v>34</v>
      </c>
      <c r="C17" s="75"/>
      <c r="D17" s="75"/>
      <c r="E17" s="75"/>
      <c r="F17" s="75"/>
      <c r="G17" s="82">
        <f>G4/G16</f>
        <v>6.95266272189349</v>
      </c>
      <c r="H17" s="83"/>
      <c r="I17" s="83"/>
      <c r="J17" s="83"/>
      <c r="K17" s="83"/>
      <c r="L17" s="83"/>
      <c r="M17" s="83"/>
      <c r="N17" s="83"/>
      <c r="O17" s="6"/>
      <c r="P17" s="6"/>
    </row>
    <row r="18" spans="1:16" ht="15" customHeight="1">
      <c r="B18" s="75" t="s">
        <v>35</v>
      </c>
      <c r="C18" s="75"/>
      <c r="D18" s="75"/>
      <c r="E18" s="75"/>
      <c r="F18" s="75"/>
      <c r="G18" s="84">
        <f>G16/G4</f>
        <v>0.14382978723404258</v>
      </c>
      <c r="H18" s="83"/>
      <c r="I18" s="83"/>
      <c r="J18" s="83"/>
      <c r="K18" s="83"/>
      <c r="L18" s="83"/>
      <c r="M18" s="83"/>
      <c r="N18" s="83"/>
      <c r="O18" s="6"/>
      <c r="P18" s="6"/>
    </row>
    <row r="19" spans="1:16" ht="15" customHeight="1" thickBot="1">
      <c r="B19" s="75"/>
      <c r="C19" s="75"/>
      <c r="D19" s="75"/>
      <c r="E19" s="85"/>
      <c r="F19" s="85"/>
      <c r="G19" s="85"/>
      <c r="H19" s="85"/>
      <c r="I19" s="86"/>
      <c r="J19" s="86"/>
      <c r="K19" s="86"/>
      <c r="L19" s="86"/>
      <c r="M19" s="86"/>
      <c r="N19" s="86"/>
    </row>
    <row r="20" spans="1:16" ht="15" customHeight="1">
      <c r="B20" s="8" t="s">
        <v>10</v>
      </c>
      <c r="C20" s="4"/>
      <c r="D20" s="4"/>
      <c r="E20" s="4"/>
      <c r="F20" s="4"/>
      <c r="G20" s="4"/>
      <c r="H20" s="4"/>
      <c r="I20" s="5"/>
      <c r="J20" s="5"/>
      <c r="K20" s="5"/>
      <c r="L20" s="5"/>
    </row>
    <row r="21" spans="1:16" s="2" customFormat="1">
      <c r="B21" s="9"/>
      <c r="C21" s="10"/>
      <c r="D21" s="10"/>
      <c r="E21" s="10"/>
      <c r="F21" s="10"/>
      <c r="G21" s="10"/>
      <c r="H21" s="10"/>
      <c r="I21" s="5"/>
      <c r="J21" s="5"/>
      <c r="K21" s="5"/>
      <c r="L21" s="5"/>
      <c r="M21" s="5"/>
      <c r="N21" s="5"/>
    </row>
    <row r="22" spans="1:16" s="2" customFormat="1" ht="16.5" customHeight="1" thickBot="1">
      <c r="B22" s="11" t="s">
        <v>56</v>
      </c>
      <c r="C22" s="12"/>
      <c r="D22" s="12"/>
      <c r="E22" s="12"/>
      <c r="F22" s="12"/>
      <c r="G22" s="12"/>
      <c r="H22" s="3"/>
      <c r="I22" s="13" t="s">
        <v>55</v>
      </c>
      <c r="J22" s="14"/>
      <c r="K22" s="14"/>
      <c r="L22" s="14"/>
      <c r="M22" s="14"/>
      <c r="N22" s="15"/>
    </row>
    <row r="23" spans="1:16" s="21" customFormat="1">
      <c r="A23" s="2"/>
      <c r="B23" s="16"/>
      <c r="C23" s="17"/>
      <c r="D23" s="17"/>
      <c r="E23" s="17"/>
      <c r="F23" s="17"/>
      <c r="G23" s="18"/>
      <c r="H23" s="3"/>
      <c r="I23" s="19"/>
      <c r="J23" s="17"/>
      <c r="K23" s="17"/>
      <c r="L23" s="17"/>
      <c r="M23" s="17"/>
      <c r="N23" s="20"/>
    </row>
    <row r="24" spans="1:16" s="21" customFormat="1">
      <c r="A24" s="2"/>
      <c r="B24" s="22" t="s">
        <v>36</v>
      </c>
      <c r="C24" s="23"/>
      <c r="D24" s="23" t="s">
        <v>13</v>
      </c>
      <c r="E24" s="23"/>
      <c r="F24" s="23"/>
      <c r="G24" s="24" t="s">
        <v>14</v>
      </c>
      <c r="H24" s="3"/>
      <c r="I24" s="22" t="str">
        <f t="shared" ref="I24:I36" si="0">B24</f>
        <v>Corn</v>
      </c>
      <c r="J24" s="23"/>
      <c r="K24" s="23" t="s">
        <v>13</v>
      </c>
      <c r="L24" s="23"/>
      <c r="M24" s="23"/>
      <c r="N24" s="24" t="s">
        <v>14</v>
      </c>
    </row>
    <row r="25" spans="1:16" s="21" customFormat="1">
      <c r="A25" s="2"/>
      <c r="B25" s="22" t="s">
        <v>21</v>
      </c>
      <c r="C25" s="25">
        <v>0.3</v>
      </c>
      <c r="D25" s="26">
        <f>C25+$G37</f>
        <v>0.32500000000000001</v>
      </c>
      <c r="E25" s="26">
        <f>D25+$G37</f>
        <v>0.35000000000000003</v>
      </c>
      <c r="F25" s="26">
        <f>E25+$G37</f>
        <v>0.37500000000000006</v>
      </c>
      <c r="G25" s="27" t="str">
        <f>"@ "&amp;FIXED(D25*100,1)&amp;"%"</f>
        <v>@ 32.5%</v>
      </c>
      <c r="H25" s="3"/>
      <c r="I25" s="22" t="str">
        <f t="shared" si="0"/>
        <v>Price</v>
      </c>
      <c r="J25" s="26">
        <f>C25</f>
        <v>0.3</v>
      </c>
      <c r="K25" s="26">
        <f>D25</f>
        <v>0.32500000000000001</v>
      </c>
      <c r="L25" s="26">
        <f>E25</f>
        <v>0.35000000000000003</v>
      </c>
      <c r="M25" s="26">
        <f>F25</f>
        <v>0.37500000000000006</v>
      </c>
      <c r="N25" s="27" t="str">
        <f>"@ "&amp;FIXED(K25*100,1)&amp;"%"</f>
        <v>@ 32.5%</v>
      </c>
    </row>
    <row r="26" spans="1:16" s="21" customFormat="1">
      <c r="A26" s="2"/>
      <c r="B26" s="28" t="s">
        <v>11</v>
      </c>
      <c r="C26" s="29" t="s">
        <v>18</v>
      </c>
      <c r="D26" s="29"/>
      <c r="E26" s="29"/>
      <c r="F26" s="29"/>
      <c r="G26" s="24" t="s">
        <v>24</v>
      </c>
      <c r="H26" s="3"/>
      <c r="I26" s="28" t="str">
        <f t="shared" si="0"/>
        <v>($/bu)</v>
      </c>
      <c r="J26" s="29" t="s">
        <v>18</v>
      </c>
      <c r="K26" s="29"/>
      <c r="L26" s="29"/>
      <c r="M26" s="29"/>
      <c r="N26" s="24" t="s">
        <v>24</v>
      </c>
    </row>
    <row r="27" spans="1:16" s="21" customFormat="1">
      <c r="A27" s="2"/>
      <c r="B27" s="30">
        <v>3</v>
      </c>
      <c r="C27" s="31">
        <f t="shared" ref="C27:F36" si="1">($G$4*$B27-($N$11+$N$15)-$G$4*$N$13)/($G$14/C$25/2000)</f>
        <v>16.589835164835165</v>
      </c>
      <c r="D27" s="32">
        <f t="shared" si="1"/>
        <v>17.97232142857143</v>
      </c>
      <c r="E27" s="32">
        <f t="shared" si="1"/>
        <v>19.354807692307695</v>
      </c>
      <c r="F27" s="33">
        <f t="shared" si="1"/>
        <v>20.73729395604396</v>
      </c>
      <c r="G27" s="34">
        <f t="shared" ref="G27:G36" si="2">D27/B27</f>
        <v>5.9907738095238097</v>
      </c>
      <c r="H27" s="10"/>
      <c r="I27" s="35">
        <f t="shared" si="0"/>
        <v>3</v>
      </c>
      <c r="J27" s="31">
        <f t="shared" ref="J27:M36" si="3">($G$4*$I27-($N$11+$N$15)-$G$4*$N$13+$N$14*$G$14/J$25/2000)/($G$14/J$25/2000)</f>
        <v>25.089835164835165</v>
      </c>
      <c r="K27" s="32">
        <f t="shared" si="3"/>
        <v>26.472321428571426</v>
      </c>
      <c r="L27" s="32">
        <f t="shared" si="3"/>
        <v>27.854807692307695</v>
      </c>
      <c r="M27" s="33">
        <f t="shared" si="3"/>
        <v>29.23729395604396</v>
      </c>
      <c r="N27" s="34">
        <f t="shared" ref="N27:N36" si="4">K27/I27</f>
        <v>8.8241071428571427</v>
      </c>
    </row>
    <row r="28" spans="1:16" s="21" customFormat="1">
      <c r="A28" s="2"/>
      <c r="B28" s="35">
        <f t="shared" ref="B28:B36" si="5">B27+N$37</f>
        <v>3.25</v>
      </c>
      <c r="C28" s="36">
        <f t="shared" si="1"/>
        <v>18.079691462383767</v>
      </c>
      <c r="D28" s="37">
        <f t="shared" si="1"/>
        <v>19.586332417582419</v>
      </c>
      <c r="E28" s="37">
        <f t="shared" si="1"/>
        <v>21.092973372781067</v>
      </c>
      <c r="F28" s="38">
        <f t="shared" si="1"/>
        <v>22.599614327979719</v>
      </c>
      <c r="G28" s="39">
        <f t="shared" si="2"/>
        <v>6.0265638207945909</v>
      </c>
      <c r="H28" s="10"/>
      <c r="I28" s="35">
        <f t="shared" si="0"/>
        <v>3.25</v>
      </c>
      <c r="J28" s="36">
        <f t="shared" si="3"/>
        <v>26.579691462383767</v>
      </c>
      <c r="K28" s="37">
        <f t="shared" si="3"/>
        <v>28.086332417582415</v>
      </c>
      <c r="L28" s="37">
        <f t="shared" si="3"/>
        <v>29.592973372781067</v>
      </c>
      <c r="M28" s="38">
        <f t="shared" si="3"/>
        <v>31.099614327979719</v>
      </c>
      <c r="N28" s="39">
        <f t="shared" si="4"/>
        <v>8.6419484361792041</v>
      </c>
    </row>
    <row r="29" spans="1:16" s="21" customFormat="1">
      <c r="A29" s="2"/>
      <c r="B29" s="35">
        <f t="shared" si="5"/>
        <v>3.5</v>
      </c>
      <c r="C29" s="36">
        <f t="shared" si="1"/>
        <v>19.569547759932373</v>
      </c>
      <c r="D29" s="37">
        <f t="shared" si="1"/>
        <v>21.200343406593408</v>
      </c>
      <c r="E29" s="37">
        <f t="shared" si="1"/>
        <v>22.831139053254439</v>
      </c>
      <c r="F29" s="38">
        <f t="shared" si="1"/>
        <v>24.461934699915474</v>
      </c>
      <c r="G29" s="39">
        <f t="shared" si="2"/>
        <v>6.0572409733124024</v>
      </c>
      <c r="H29" s="10"/>
      <c r="I29" s="35">
        <f t="shared" si="0"/>
        <v>3.5</v>
      </c>
      <c r="J29" s="36">
        <f t="shared" si="3"/>
        <v>28.069547759932373</v>
      </c>
      <c r="K29" s="37">
        <f t="shared" si="3"/>
        <v>29.700343406593404</v>
      </c>
      <c r="L29" s="37">
        <f t="shared" si="3"/>
        <v>31.331139053254439</v>
      </c>
      <c r="M29" s="38">
        <f t="shared" si="3"/>
        <v>32.961934699915474</v>
      </c>
      <c r="N29" s="39">
        <f t="shared" si="4"/>
        <v>8.4858124018838303</v>
      </c>
    </row>
    <row r="30" spans="1:16" s="21" customFormat="1">
      <c r="A30" s="2"/>
      <c r="B30" s="35">
        <f t="shared" si="5"/>
        <v>3.75</v>
      </c>
      <c r="C30" s="36">
        <f t="shared" si="1"/>
        <v>21.059404057480979</v>
      </c>
      <c r="D30" s="37">
        <f t="shared" si="1"/>
        <v>22.814354395604397</v>
      </c>
      <c r="E30" s="37">
        <f t="shared" si="1"/>
        <v>24.569304733727812</v>
      </c>
      <c r="F30" s="38">
        <f t="shared" si="1"/>
        <v>26.324255071851233</v>
      </c>
      <c r="G30" s="39">
        <f t="shared" si="2"/>
        <v>6.0838278388278395</v>
      </c>
      <c r="H30" s="10"/>
      <c r="I30" s="35">
        <f t="shared" si="0"/>
        <v>3.75</v>
      </c>
      <c r="J30" s="36">
        <f t="shared" si="3"/>
        <v>29.559404057480979</v>
      </c>
      <c r="K30" s="37">
        <f t="shared" si="3"/>
        <v>31.314354395604393</v>
      </c>
      <c r="L30" s="37">
        <f t="shared" si="3"/>
        <v>33.069304733727812</v>
      </c>
      <c r="M30" s="38">
        <f t="shared" si="3"/>
        <v>34.824255071851233</v>
      </c>
      <c r="N30" s="39">
        <f t="shared" si="4"/>
        <v>8.3504945054945043</v>
      </c>
    </row>
    <row r="31" spans="1:16" s="21" customFormat="1">
      <c r="A31" s="2"/>
      <c r="B31" s="35">
        <f t="shared" si="5"/>
        <v>4</v>
      </c>
      <c r="C31" s="36">
        <f t="shared" si="1"/>
        <v>22.549260355029585</v>
      </c>
      <c r="D31" s="37">
        <f t="shared" si="1"/>
        <v>24.428365384615386</v>
      </c>
      <c r="E31" s="37">
        <f t="shared" si="1"/>
        <v>26.307470414201184</v>
      </c>
      <c r="F31" s="38">
        <f t="shared" si="1"/>
        <v>28.186575443786989</v>
      </c>
      <c r="G31" s="39">
        <f t="shared" si="2"/>
        <v>6.1070913461538465</v>
      </c>
      <c r="H31" s="10"/>
      <c r="I31" s="35">
        <f t="shared" si="0"/>
        <v>4</v>
      </c>
      <c r="J31" s="36">
        <f t="shared" si="3"/>
        <v>31.049260355029585</v>
      </c>
      <c r="K31" s="37">
        <f t="shared" si="3"/>
        <v>32.928365384615383</v>
      </c>
      <c r="L31" s="37">
        <f t="shared" si="3"/>
        <v>34.807470414201184</v>
      </c>
      <c r="M31" s="38">
        <f t="shared" si="3"/>
        <v>36.686575443786985</v>
      </c>
      <c r="N31" s="39">
        <f t="shared" si="4"/>
        <v>8.2320913461538456</v>
      </c>
    </row>
    <row r="32" spans="1:16" s="21" customFormat="1">
      <c r="A32" s="2"/>
      <c r="B32" s="35">
        <f t="shared" si="5"/>
        <v>4.25</v>
      </c>
      <c r="C32" s="36">
        <f t="shared" si="1"/>
        <v>24.039116652578191</v>
      </c>
      <c r="D32" s="37">
        <f t="shared" si="1"/>
        <v>26.042376373626375</v>
      </c>
      <c r="E32" s="37">
        <f t="shared" si="1"/>
        <v>28.045636094674556</v>
      </c>
      <c r="F32" s="38">
        <f t="shared" si="1"/>
        <v>30.048895815722744</v>
      </c>
      <c r="G32" s="39">
        <f t="shared" si="2"/>
        <v>6.1276179702650291</v>
      </c>
      <c r="H32" s="10"/>
      <c r="I32" s="35">
        <f t="shared" si="0"/>
        <v>4.25</v>
      </c>
      <c r="J32" s="36">
        <f t="shared" si="3"/>
        <v>32.539116652578187</v>
      </c>
      <c r="K32" s="37">
        <f t="shared" si="3"/>
        <v>34.542376373626375</v>
      </c>
      <c r="L32" s="37">
        <f t="shared" si="3"/>
        <v>36.545636094674556</v>
      </c>
      <c r="M32" s="38">
        <f t="shared" si="3"/>
        <v>38.548895815722744</v>
      </c>
      <c r="N32" s="39">
        <f t="shared" si="4"/>
        <v>8.12761797026503</v>
      </c>
    </row>
    <row r="33" spans="1:14" s="21" customFormat="1">
      <c r="A33" s="2"/>
      <c r="B33" s="35">
        <f t="shared" si="5"/>
        <v>4.5</v>
      </c>
      <c r="C33" s="36">
        <f t="shared" si="1"/>
        <v>25.528972950126793</v>
      </c>
      <c r="D33" s="37">
        <f t="shared" si="1"/>
        <v>27.656387362637364</v>
      </c>
      <c r="E33" s="37">
        <f t="shared" si="1"/>
        <v>29.783801775147932</v>
      </c>
      <c r="F33" s="38">
        <f t="shared" si="1"/>
        <v>31.911216187658503</v>
      </c>
      <c r="G33" s="39">
        <f t="shared" si="2"/>
        <v>6.1458638583638585</v>
      </c>
      <c r="H33" s="10"/>
      <c r="I33" s="35">
        <f t="shared" si="0"/>
        <v>4.5</v>
      </c>
      <c r="J33" s="36">
        <f t="shared" si="3"/>
        <v>34.028972950126793</v>
      </c>
      <c r="K33" s="37">
        <f t="shared" si="3"/>
        <v>36.156387362637361</v>
      </c>
      <c r="L33" s="37">
        <f t="shared" si="3"/>
        <v>38.283801775147928</v>
      </c>
      <c r="M33" s="38">
        <f t="shared" si="3"/>
        <v>40.411216187658503</v>
      </c>
      <c r="N33" s="39">
        <f t="shared" si="4"/>
        <v>8.034752747252746</v>
      </c>
    </row>
    <row r="34" spans="1:14" s="21" customFormat="1">
      <c r="A34" s="2"/>
      <c r="B34" s="35">
        <f t="shared" si="5"/>
        <v>4.75</v>
      </c>
      <c r="C34" s="36">
        <f t="shared" si="1"/>
        <v>27.018829247675399</v>
      </c>
      <c r="D34" s="37">
        <f t="shared" si="1"/>
        <v>29.270398351648353</v>
      </c>
      <c r="E34" s="37">
        <f t="shared" si="1"/>
        <v>31.521967455621304</v>
      </c>
      <c r="F34" s="38">
        <f t="shared" si="1"/>
        <v>33.773536559594255</v>
      </c>
      <c r="G34" s="39">
        <f t="shared" si="2"/>
        <v>6.1621891266628115</v>
      </c>
      <c r="H34" s="10"/>
      <c r="I34" s="35">
        <f t="shared" si="0"/>
        <v>4.75</v>
      </c>
      <c r="J34" s="36">
        <f t="shared" si="3"/>
        <v>35.518829247675399</v>
      </c>
      <c r="K34" s="37">
        <f t="shared" si="3"/>
        <v>37.770398351648346</v>
      </c>
      <c r="L34" s="37">
        <f t="shared" si="3"/>
        <v>40.021967455621301</v>
      </c>
      <c r="M34" s="38">
        <f t="shared" si="3"/>
        <v>42.273536559594255</v>
      </c>
      <c r="N34" s="39">
        <f t="shared" si="4"/>
        <v>7.9516628108733363</v>
      </c>
    </row>
    <row r="35" spans="1:14" s="21" customFormat="1">
      <c r="A35" s="2"/>
      <c r="B35" s="35">
        <f t="shared" si="5"/>
        <v>5</v>
      </c>
      <c r="C35" s="36">
        <f t="shared" si="1"/>
        <v>28.508685545224004</v>
      </c>
      <c r="D35" s="37">
        <f t="shared" si="1"/>
        <v>30.884409340659342</v>
      </c>
      <c r="E35" s="37">
        <f t="shared" si="1"/>
        <v>33.260133136094673</v>
      </c>
      <c r="F35" s="38">
        <f t="shared" si="1"/>
        <v>35.635856931530014</v>
      </c>
      <c r="G35" s="39">
        <f t="shared" si="2"/>
        <v>6.1768818681318685</v>
      </c>
      <c r="H35" s="10"/>
      <c r="I35" s="35">
        <f t="shared" si="0"/>
        <v>5</v>
      </c>
      <c r="J35" s="36">
        <f t="shared" si="3"/>
        <v>37.008685545224004</v>
      </c>
      <c r="K35" s="37">
        <f t="shared" si="3"/>
        <v>39.384409340659339</v>
      </c>
      <c r="L35" s="37">
        <f t="shared" si="3"/>
        <v>41.760133136094673</v>
      </c>
      <c r="M35" s="38">
        <f t="shared" si="3"/>
        <v>44.135856931530014</v>
      </c>
      <c r="N35" s="39">
        <f t="shared" si="4"/>
        <v>7.8768818681318677</v>
      </c>
    </row>
    <row r="36" spans="1:14" s="21" customFormat="1" ht="16.5" thickBot="1">
      <c r="A36" s="2"/>
      <c r="B36" s="40">
        <f t="shared" si="5"/>
        <v>5.25</v>
      </c>
      <c r="C36" s="41">
        <f t="shared" si="1"/>
        <v>29.99854184277261</v>
      </c>
      <c r="D36" s="42">
        <f t="shared" si="1"/>
        <v>32.498420329670331</v>
      </c>
      <c r="E36" s="42">
        <f t="shared" si="1"/>
        <v>34.998298816568045</v>
      </c>
      <c r="F36" s="43">
        <f t="shared" si="1"/>
        <v>37.498177303465773</v>
      </c>
      <c r="G36" s="44">
        <f t="shared" si="2"/>
        <v>6.190175300889587</v>
      </c>
      <c r="H36" s="10"/>
      <c r="I36" s="45">
        <f t="shared" si="0"/>
        <v>5.25</v>
      </c>
      <c r="J36" s="41">
        <f t="shared" si="3"/>
        <v>38.49854184277261</v>
      </c>
      <c r="K36" s="42">
        <f t="shared" si="3"/>
        <v>40.998420329670324</v>
      </c>
      <c r="L36" s="42">
        <f t="shared" si="3"/>
        <v>43.498298816568045</v>
      </c>
      <c r="M36" s="43">
        <f t="shared" si="3"/>
        <v>45.998177303465773</v>
      </c>
      <c r="N36" s="44">
        <f t="shared" si="4"/>
        <v>7.8092229199372047</v>
      </c>
    </row>
    <row r="37" spans="1:14" s="21" customFormat="1">
      <c r="B37" s="46" t="s">
        <v>26</v>
      </c>
      <c r="C37" s="10"/>
      <c r="E37" s="10"/>
      <c r="F37" s="10"/>
      <c r="G37" s="47">
        <v>2.5000000000000001E-2</v>
      </c>
      <c r="H37" s="3"/>
      <c r="I37" s="1" t="s">
        <v>40</v>
      </c>
      <c r="J37" s="1"/>
      <c r="K37" s="1"/>
      <c r="L37" s="1"/>
      <c r="M37" s="1"/>
      <c r="N37" s="48">
        <v>0.25</v>
      </c>
    </row>
    <row r="38" spans="1:14" s="21" customFormat="1"/>
    <row r="39" spans="1:14" s="21" customFormat="1" ht="16.5" thickBot="1">
      <c r="B39" s="11" t="s">
        <v>56</v>
      </c>
      <c r="C39" s="12"/>
      <c r="D39" s="12"/>
      <c r="E39" s="12"/>
      <c r="F39" s="12"/>
      <c r="G39" s="12"/>
      <c r="I39" s="13" t="s">
        <v>55</v>
      </c>
      <c r="J39" s="14"/>
      <c r="K39" s="14"/>
      <c r="L39" s="14"/>
      <c r="M39" s="14"/>
      <c r="N39" s="14"/>
    </row>
    <row r="40" spans="1:14" s="21" customFormat="1">
      <c r="A40" s="2"/>
      <c r="B40" s="49"/>
      <c r="C40" s="50"/>
      <c r="D40" s="50"/>
      <c r="E40" s="50"/>
      <c r="F40" s="50"/>
      <c r="G40" s="51"/>
      <c r="H40" s="2"/>
      <c r="I40" s="52"/>
      <c r="J40" s="50"/>
      <c r="K40" s="50"/>
      <c r="L40" s="50"/>
      <c r="M40" s="50"/>
      <c r="N40" s="51"/>
    </row>
    <row r="41" spans="1:14" s="21" customFormat="1">
      <c r="A41" s="2"/>
      <c r="B41" s="53" t="str">
        <f t="shared" ref="B41:B53" si="6">B24</f>
        <v>Corn</v>
      </c>
      <c r="C41" s="23"/>
      <c r="D41" s="23" t="s">
        <v>15</v>
      </c>
      <c r="E41" s="23"/>
      <c r="F41" s="23"/>
      <c r="G41" s="54"/>
      <c r="H41" s="2"/>
      <c r="I41" s="53" t="str">
        <f>B41</f>
        <v>Corn</v>
      </c>
      <c r="J41" s="23"/>
      <c r="K41" s="23" t="s">
        <v>15</v>
      </c>
      <c r="L41" s="23"/>
      <c r="M41" s="23"/>
      <c r="N41" s="54"/>
    </row>
    <row r="42" spans="1:14" s="21" customFormat="1">
      <c r="A42" s="2"/>
      <c r="B42" s="53" t="str">
        <f t="shared" si="6"/>
        <v>Price</v>
      </c>
      <c r="C42" s="26">
        <f>D42-$G54</f>
        <v>0.41999999999999993</v>
      </c>
      <c r="D42" s="26">
        <f>E42-$G54</f>
        <v>0.44499999999999995</v>
      </c>
      <c r="E42" s="26">
        <f>G9</f>
        <v>0.47</v>
      </c>
      <c r="F42" s="26">
        <f>E42+G54</f>
        <v>0.495</v>
      </c>
      <c r="G42" s="55">
        <f>F42+G54</f>
        <v>0.52</v>
      </c>
      <c r="H42" s="2"/>
      <c r="I42" s="53" t="str">
        <f>B42</f>
        <v>Price</v>
      </c>
      <c r="J42" s="26">
        <f>C42</f>
        <v>0.41999999999999993</v>
      </c>
      <c r="K42" s="26">
        <f>D42</f>
        <v>0.44499999999999995</v>
      </c>
      <c r="L42" s="26">
        <f>E42</f>
        <v>0.47</v>
      </c>
      <c r="M42" s="26">
        <f>F42</f>
        <v>0.495</v>
      </c>
      <c r="N42" s="55">
        <f>G42</f>
        <v>0.52</v>
      </c>
    </row>
    <row r="43" spans="1:14" s="21" customFormat="1">
      <c r="A43" s="2"/>
      <c r="B43" s="56" t="str">
        <f t="shared" si="6"/>
        <v>($/bu)</v>
      </c>
      <c r="C43" s="29" t="s">
        <v>18</v>
      </c>
      <c r="D43" s="29"/>
      <c r="E43" s="29"/>
      <c r="F43" s="29"/>
      <c r="G43" s="57"/>
      <c r="H43" s="2"/>
      <c r="I43" s="56" t="str">
        <f>B43</f>
        <v>($/bu)</v>
      </c>
      <c r="J43" s="29" t="s">
        <v>18</v>
      </c>
      <c r="K43" s="29"/>
      <c r="L43" s="29"/>
      <c r="M43" s="29"/>
      <c r="N43" s="57"/>
    </row>
    <row r="44" spans="1:14" s="21" customFormat="1">
      <c r="A44" s="2"/>
      <c r="B44" s="58">
        <f t="shared" si="6"/>
        <v>3</v>
      </c>
      <c r="C44" s="37">
        <f t="shared" ref="C44:G53" si="7">($G$4*$B44-($N$11+$N$15)-$G$4*$N$13)/($G$7/C$42/$G$11/2000)</f>
        <v>17.295785597381339</v>
      </c>
      <c r="D44" s="37">
        <f t="shared" si="7"/>
        <v>18.325296644844517</v>
      </c>
      <c r="E44" s="37">
        <f t="shared" si="7"/>
        <v>19.354807692307691</v>
      </c>
      <c r="F44" s="37">
        <f t="shared" si="7"/>
        <v>20.384318739770869</v>
      </c>
      <c r="G44" s="59">
        <f t="shared" si="7"/>
        <v>21.413829787234047</v>
      </c>
      <c r="H44" s="2"/>
      <c r="I44" s="58">
        <f t="shared" ref="I44:I53" si="8">I27</f>
        <v>3</v>
      </c>
      <c r="J44" s="37">
        <f t="shared" ref="J44:J53" si="9">($G$4*$I44-($N$11+$N$15)-$G$4*$N$13+$N$14*$G$7/C$42/$G$11/2000)/($G$7/J$42/$G$11/2000)</f>
        <v>25.795785597381339</v>
      </c>
      <c r="K44" s="37">
        <f t="shared" ref="K44:K53" si="10">($G$4*$I44-($N$11+$N$15)-$G$4*$N$13+$N$14*$G$7/D$42/$G$11/2000)/($G$7/K$42/$G$11/2000)</f>
        <v>26.825296644844517</v>
      </c>
      <c r="L44" s="37">
        <f t="shared" ref="L44:L53" si="11">($G$4*$I44-($N$11+$N$15)-$G$4*$N$13+$N$14*$G$7/E$42/$G$11/2000)/($G$7/L$42/$G$11/2000)</f>
        <v>27.854807692307691</v>
      </c>
      <c r="M44" s="37">
        <f t="shared" ref="M44:M53" si="12">($G$4*$I44-($N$11+$N$15)-$G$4*$N$13+$N$14*$G$7/F$42/$G$11/2000)/($G$7/M$42/$G$11/2000)</f>
        <v>28.884318739770872</v>
      </c>
      <c r="N44" s="59">
        <f t="shared" ref="N44:N53" si="13">($G$4*$I44-($N$11+$N$15)-$G$4*$N$13+$N$14*$G$7/G$42/$G$11/2000)/($G$7/N$42/$G$11/2000)</f>
        <v>29.913829787234047</v>
      </c>
    </row>
    <row r="45" spans="1:14" s="21" customFormat="1">
      <c r="A45" s="2"/>
      <c r="B45" s="58">
        <f t="shared" si="6"/>
        <v>3.25</v>
      </c>
      <c r="C45" s="37">
        <f t="shared" si="7"/>
        <v>18.849040035251161</v>
      </c>
      <c r="D45" s="37">
        <f t="shared" si="7"/>
        <v>19.971006704016112</v>
      </c>
      <c r="E45" s="37">
        <f t="shared" si="7"/>
        <v>21.092973372781064</v>
      </c>
      <c r="F45" s="37">
        <f t="shared" si="7"/>
        <v>22.214940041546019</v>
      </c>
      <c r="G45" s="59">
        <f t="shared" si="7"/>
        <v>23.33690671031097</v>
      </c>
      <c r="H45" s="2"/>
      <c r="I45" s="58">
        <f t="shared" si="8"/>
        <v>3.25</v>
      </c>
      <c r="J45" s="37">
        <f t="shared" si="9"/>
        <v>27.349040035251161</v>
      </c>
      <c r="K45" s="37">
        <f t="shared" si="10"/>
        <v>28.471006704016112</v>
      </c>
      <c r="L45" s="37">
        <f t="shared" si="11"/>
        <v>29.592973372781064</v>
      </c>
      <c r="M45" s="37">
        <f t="shared" si="12"/>
        <v>30.714940041546019</v>
      </c>
      <c r="N45" s="59">
        <f t="shared" si="13"/>
        <v>31.83690671031097</v>
      </c>
    </row>
    <row r="46" spans="1:14" s="21" customFormat="1">
      <c r="A46" s="2"/>
      <c r="B46" s="58">
        <f t="shared" si="6"/>
        <v>3.5</v>
      </c>
      <c r="C46" s="37">
        <f t="shared" si="7"/>
        <v>20.402294473120982</v>
      </c>
      <c r="D46" s="37">
        <f t="shared" si="7"/>
        <v>21.616716763187711</v>
      </c>
      <c r="E46" s="37">
        <f t="shared" si="7"/>
        <v>22.831139053254436</v>
      </c>
      <c r="F46" s="37">
        <f t="shared" si="7"/>
        <v>24.045561343321165</v>
      </c>
      <c r="G46" s="59">
        <f t="shared" si="7"/>
        <v>25.259983633387893</v>
      </c>
      <c r="H46" s="2"/>
      <c r="I46" s="58">
        <f t="shared" si="8"/>
        <v>3.5</v>
      </c>
      <c r="J46" s="37">
        <f t="shared" si="9"/>
        <v>28.902294473120982</v>
      </c>
      <c r="K46" s="37">
        <f t="shared" si="10"/>
        <v>30.116716763187711</v>
      </c>
      <c r="L46" s="37">
        <f t="shared" si="11"/>
        <v>31.331139053254436</v>
      </c>
      <c r="M46" s="37">
        <f t="shared" si="12"/>
        <v>32.545561343321168</v>
      </c>
      <c r="N46" s="59">
        <f t="shared" si="13"/>
        <v>33.75998363338789</v>
      </c>
    </row>
    <row r="47" spans="1:14">
      <c r="B47" s="58">
        <f t="shared" si="6"/>
        <v>3.75</v>
      </c>
      <c r="C47" s="37">
        <f t="shared" si="7"/>
        <v>21.955548910990807</v>
      </c>
      <c r="D47" s="37">
        <f t="shared" si="7"/>
        <v>23.262426822359309</v>
      </c>
      <c r="E47" s="37">
        <f t="shared" si="7"/>
        <v>24.569304733727808</v>
      </c>
      <c r="F47" s="37">
        <f t="shared" si="7"/>
        <v>25.876182645096314</v>
      </c>
      <c r="G47" s="59">
        <f t="shared" si="7"/>
        <v>27.183060556464813</v>
      </c>
      <c r="I47" s="58">
        <f t="shared" si="8"/>
        <v>3.75</v>
      </c>
      <c r="J47" s="37">
        <f t="shared" si="9"/>
        <v>30.455548910990807</v>
      </c>
      <c r="K47" s="37">
        <f t="shared" si="10"/>
        <v>31.762426822359309</v>
      </c>
      <c r="L47" s="37">
        <f t="shared" si="11"/>
        <v>33.069304733727812</v>
      </c>
      <c r="M47" s="37">
        <f t="shared" si="12"/>
        <v>34.376182645096314</v>
      </c>
      <c r="N47" s="59">
        <f t="shared" si="13"/>
        <v>35.683060556464817</v>
      </c>
    </row>
    <row r="48" spans="1:14">
      <c r="B48" s="58">
        <f t="shared" si="6"/>
        <v>4</v>
      </c>
      <c r="C48" s="37">
        <f t="shared" si="7"/>
        <v>23.508803348860628</v>
      </c>
      <c r="D48" s="37">
        <f t="shared" si="7"/>
        <v>24.908136881530904</v>
      </c>
      <c r="E48" s="37">
        <f t="shared" si="7"/>
        <v>26.30747041420118</v>
      </c>
      <c r="F48" s="37">
        <f t="shared" si="7"/>
        <v>27.70680394687146</v>
      </c>
      <c r="G48" s="59">
        <f t="shared" si="7"/>
        <v>29.106137479541736</v>
      </c>
      <c r="I48" s="58">
        <f t="shared" si="8"/>
        <v>4</v>
      </c>
      <c r="J48" s="37">
        <f t="shared" si="9"/>
        <v>32.008803348860624</v>
      </c>
      <c r="K48" s="37">
        <f t="shared" si="10"/>
        <v>33.408136881530908</v>
      </c>
      <c r="L48" s="37">
        <f t="shared" si="11"/>
        <v>34.807470414201184</v>
      </c>
      <c r="M48" s="37">
        <f t="shared" si="12"/>
        <v>36.20680394687146</v>
      </c>
      <c r="N48" s="59">
        <f t="shared" si="13"/>
        <v>37.606137479541736</v>
      </c>
    </row>
    <row r="49" spans="2:14">
      <c r="B49" s="58">
        <f t="shared" si="6"/>
        <v>4.25</v>
      </c>
      <c r="C49" s="37">
        <f t="shared" si="7"/>
        <v>25.062057786730449</v>
      </c>
      <c r="D49" s="37">
        <f t="shared" si="7"/>
        <v>26.553846940702503</v>
      </c>
      <c r="E49" s="37">
        <f t="shared" si="7"/>
        <v>28.045636094674553</v>
      </c>
      <c r="F49" s="37">
        <f t="shared" si="7"/>
        <v>29.53742524864661</v>
      </c>
      <c r="G49" s="59">
        <f t="shared" si="7"/>
        <v>31.02921440261866</v>
      </c>
      <c r="I49" s="58">
        <f t="shared" si="8"/>
        <v>4.25</v>
      </c>
      <c r="J49" s="37">
        <f t="shared" si="9"/>
        <v>33.562057786730449</v>
      </c>
      <c r="K49" s="37">
        <f t="shared" si="10"/>
        <v>35.053846940702499</v>
      </c>
      <c r="L49" s="37">
        <f t="shared" si="11"/>
        <v>36.545636094674556</v>
      </c>
      <c r="M49" s="37">
        <f t="shared" si="12"/>
        <v>38.037425248646613</v>
      </c>
      <c r="N49" s="59">
        <f t="shared" si="13"/>
        <v>39.529214402618663</v>
      </c>
    </row>
    <row r="50" spans="2:14">
      <c r="B50" s="58">
        <f t="shared" si="6"/>
        <v>4.5</v>
      </c>
      <c r="C50" s="37">
        <f t="shared" si="7"/>
        <v>26.61531222460027</v>
      </c>
      <c r="D50" s="37">
        <f t="shared" si="7"/>
        <v>28.199556999874098</v>
      </c>
      <c r="E50" s="37">
        <f t="shared" si="7"/>
        <v>29.783801775147925</v>
      </c>
      <c r="F50" s="37">
        <f t="shared" si="7"/>
        <v>31.368046550421756</v>
      </c>
      <c r="G50" s="59">
        <f t="shared" si="7"/>
        <v>32.952291325695583</v>
      </c>
      <c r="I50" s="58">
        <f t="shared" si="8"/>
        <v>4.5</v>
      </c>
      <c r="J50" s="37">
        <f t="shared" si="9"/>
        <v>35.115312224600274</v>
      </c>
      <c r="K50" s="37">
        <f t="shared" si="10"/>
        <v>36.699556999874098</v>
      </c>
      <c r="L50" s="37">
        <f t="shared" si="11"/>
        <v>38.283801775147928</v>
      </c>
      <c r="M50" s="37">
        <f t="shared" si="12"/>
        <v>39.868046550421759</v>
      </c>
      <c r="N50" s="59">
        <f t="shared" si="13"/>
        <v>41.452291325695583</v>
      </c>
    </row>
    <row r="51" spans="2:14">
      <c r="B51" s="58">
        <f t="shared" si="6"/>
        <v>4.75</v>
      </c>
      <c r="C51" s="37">
        <f t="shared" si="7"/>
        <v>28.168566662470095</v>
      </c>
      <c r="D51" s="37">
        <f t="shared" si="7"/>
        <v>29.845267059045696</v>
      </c>
      <c r="E51" s="37">
        <f t="shared" si="7"/>
        <v>31.521967455621297</v>
      </c>
      <c r="F51" s="37">
        <f t="shared" si="7"/>
        <v>33.198667852196905</v>
      </c>
      <c r="G51" s="59">
        <f t="shared" si="7"/>
        <v>34.87536824877251</v>
      </c>
      <c r="I51" s="58">
        <f t="shared" si="8"/>
        <v>4.75</v>
      </c>
      <c r="J51" s="37">
        <f t="shared" si="9"/>
        <v>36.668566662470091</v>
      </c>
      <c r="K51" s="37">
        <f t="shared" si="10"/>
        <v>38.345267059045696</v>
      </c>
      <c r="L51" s="37">
        <f t="shared" si="11"/>
        <v>40.021967455621301</v>
      </c>
      <c r="M51" s="37">
        <f t="shared" si="12"/>
        <v>41.698667852196905</v>
      </c>
      <c r="N51" s="59">
        <f t="shared" si="13"/>
        <v>43.37536824877251</v>
      </c>
    </row>
    <row r="52" spans="2:14">
      <c r="B52" s="58">
        <f t="shared" si="6"/>
        <v>5</v>
      </c>
      <c r="C52" s="37">
        <f t="shared" si="7"/>
        <v>29.721821100339916</v>
      </c>
      <c r="D52" s="37">
        <f t="shared" si="7"/>
        <v>31.490977118217295</v>
      </c>
      <c r="E52" s="37">
        <f t="shared" si="7"/>
        <v>33.260133136094673</v>
      </c>
      <c r="F52" s="37">
        <f t="shared" si="7"/>
        <v>35.029289153972051</v>
      </c>
      <c r="G52" s="59">
        <f t="shared" si="7"/>
        <v>36.79844517184943</v>
      </c>
      <c r="I52" s="58">
        <f t="shared" si="8"/>
        <v>5</v>
      </c>
      <c r="J52" s="37">
        <f t="shared" si="9"/>
        <v>38.221821100339916</v>
      </c>
      <c r="K52" s="37">
        <f t="shared" si="10"/>
        <v>39.990977118217295</v>
      </c>
      <c r="L52" s="37">
        <f t="shared" si="11"/>
        <v>41.760133136094673</v>
      </c>
      <c r="M52" s="37">
        <f t="shared" si="12"/>
        <v>43.529289153972051</v>
      </c>
      <c r="N52" s="59">
        <f t="shared" si="13"/>
        <v>45.29844517184943</v>
      </c>
    </row>
    <row r="53" spans="2:14" ht="16.5" thickBot="1">
      <c r="B53" s="60">
        <f t="shared" si="6"/>
        <v>5.25</v>
      </c>
      <c r="C53" s="61">
        <f t="shared" si="7"/>
        <v>31.275075538209737</v>
      </c>
      <c r="D53" s="61">
        <f t="shared" si="7"/>
        <v>33.136687177388893</v>
      </c>
      <c r="E53" s="61">
        <f t="shared" si="7"/>
        <v>34.998298816568045</v>
      </c>
      <c r="F53" s="61">
        <f t="shared" si="7"/>
        <v>36.859910455747197</v>
      </c>
      <c r="G53" s="62">
        <f t="shared" si="7"/>
        <v>38.72152209492635</v>
      </c>
      <c r="I53" s="60">
        <f t="shared" si="8"/>
        <v>5.25</v>
      </c>
      <c r="J53" s="61">
        <f t="shared" si="9"/>
        <v>39.775075538209741</v>
      </c>
      <c r="K53" s="61">
        <f t="shared" si="10"/>
        <v>41.636687177388893</v>
      </c>
      <c r="L53" s="61">
        <f t="shared" si="11"/>
        <v>43.498298816568045</v>
      </c>
      <c r="M53" s="61">
        <f t="shared" si="12"/>
        <v>45.359910455747197</v>
      </c>
      <c r="N53" s="62">
        <f t="shared" si="13"/>
        <v>47.22152209492635</v>
      </c>
    </row>
    <row r="54" spans="2:14">
      <c r="B54" s="46" t="s">
        <v>25</v>
      </c>
      <c r="C54" s="10"/>
      <c r="G54" s="63">
        <f>G37</f>
        <v>2.5000000000000001E-2</v>
      </c>
    </row>
    <row r="55" spans="2:14">
      <c r="I55" s="46"/>
    </row>
    <row r="56" spans="2:14" ht="16.5" thickBot="1">
      <c r="B56" s="11" t="s">
        <v>56</v>
      </c>
      <c r="C56" s="12"/>
      <c r="D56" s="12"/>
      <c r="E56" s="12"/>
      <c r="F56" s="12"/>
      <c r="G56" s="12"/>
      <c r="I56" s="13" t="s">
        <v>55</v>
      </c>
      <c r="J56" s="14"/>
      <c r="K56" s="14"/>
      <c r="L56" s="14"/>
      <c r="M56" s="14"/>
      <c r="N56" s="14"/>
    </row>
    <row r="57" spans="2:14">
      <c r="B57" s="52"/>
      <c r="C57" s="50"/>
      <c r="D57" s="50"/>
      <c r="E57" s="50"/>
      <c r="F57" s="50"/>
      <c r="G57" s="51"/>
      <c r="I57" s="52"/>
      <c r="J57" s="50"/>
      <c r="K57" s="50"/>
      <c r="L57" s="50"/>
      <c r="M57" s="50"/>
      <c r="N57" s="51"/>
    </row>
    <row r="58" spans="2:14">
      <c r="B58" s="53" t="str">
        <f>B41</f>
        <v>Corn</v>
      </c>
      <c r="C58" s="29" t="s">
        <v>27</v>
      </c>
      <c r="D58" s="29"/>
      <c r="E58" s="29"/>
      <c r="F58" s="29"/>
      <c r="G58" s="57"/>
      <c r="I58" s="53" t="str">
        <f>B58</f>
        <v>Corn</v>
      </c>
      <c r="J58" s="29" t="s">
        <v>30</v>
      </c>
      <c r="K58" s="29"/>
      <c r="L58" s="29"/>
      <c r="M58" s="29"/>
      <c r="N58" s="57"/>
    </row>
    <row r="59" spans="2:14">
      <c r="B59" s="53" t="str">
        <f>B42</f>
        <v>Price</v>
      </c>
      <c r="C59" s="64">
        <f>D59-$G71</f>
        <v>0.33999999999999997</v>
      </c>
      <c r="D59" s="64">
        <f>E59-$G71</f>
        <v>0.37</v>
      </c>
      <c r="E59" s="64">
        <f>N13</f>
        <v>0.4</v>
      </c>
      <c r="F59" s="64">
        <f>E59+$G71</f>
        <v>0.43000000000000005</v>
      </c>
      <c r="G59" s="65">
        <f>F59+$G71</f>
        <v>0.46000000000000008</v>
      </c>
      <c r="I59" s="53" t="str">
        <f>B59</f>
        <v>Price</v>
      </c>
      <c r="J59" s="37">
        <f>K59-$N71</f>
        <v>7.5</v>
      </c>
      <c r="K59" s="37">
        <f>L59-$N71</f>
        <v>8</v>
      </c>
      <c r="L59" s="37">
        <f>N14</f>
        <v>8.5</v>
      </c>
      <c r="M59" s="37">
        <f>L59+$N71</f>
        <v>9</v>
      </c>
      <c r="N59" s="59">
        <f>M59+$N71</f>
        <v>9.5</v>
      </c>
    </row>
    <row r="60" spans="2:14">
      <c r="B60" s="56" t="str">
        <f>B43</f>
        <v>($/bu)</v>
      </c>
      <c r="C60" s="29" t="s">
        <v>18</v>
      </c>
      <c r="D60" s="29"/>
      <c r="E60" s="29"/>
      <c r="F60" s="29"/>
      <c r="G60" s="57"/>
      <c r="I60" s="56" t="str">
        <f>B60</f>
        <v>($/bu)</v>
      </c>
      <c r="J60" s="29" t="s">
        <v>18</v>
      </c>
      <c r="K60" s="29"/>
      <c r="L60" s="29"/>
      <c r="M60" s="29"/>
      <c r="N60" s="57"/>
    </row>
    <row r="61" spans="2:14">
      <c r="B61" s="58">
        <f t="shared" ref="B61:B70" si="14">B27</f>
        <v>3</v>
      </c>
      <c r="C61" s="37">
        <f t="shared" ref="C61:G70" si="15">($G$4*$B61-($N$11+$N$15)-$G$4*C$59)/$G$16</f>
        <v>19.771967455621301</v>
      </c>
      <c r="D61" s="37">
        <f t="shared" si="15"/>
        <v>19.563387573964498</v>
      </c>
      <c r="E61" s="37">
        <f t="shared" si="15"/>
        <v>19.354807692307691</v>
      </c>
      <c r="F61" s="37">
        <f t="shared" si="15"/>
        <v>19.146227810650888</v>
      </c>
      <c r="G61" s="59">
        <f t="shared" si="15"/>
        <v>18.937647928994082</v>
      </c>
      <c r="I61" s="58">
        <f t="shared" ref="I61:I70" si="16">I27</f>
        <v>3</v>
      </c>
      <c r="J61" s="37">
        <f t="shared" ref="J61:N70" si="17">($G$4*$I61-($N$11+$N$15)-$G$4*$N$13+J$59*$G$16)/$G$16</f>
        <v>26.854807692307691</v>
      </c>
      <c r="K61" s="37">
        <f t="shared" si="17"/>
        <v>27.354807692307688</v>
      </c>
      <c r="L61" s="37">
        <f t="shared" si="17"/>
        <v>27.854807692307691</v>
      </c>
      <c r="M61" s="37">
        <f t="shared" si="17"/>
        <v>28.354807692307695</v>
      </c>
      <c r="N61" s="59">
        <f t="shared" si="17"/>
        <v>28.854807692307691</v>
      </c>
    </row>
    <row r="62" spans="2:14">
      <c r="B62" s="58">
        <f t="shared" si="14"/>
        <v>3.25</v>
      </c>
      <c r="C62" s="37">
        <f t="shared" si="15"/>
        <v>21.510133136094673</v>
      </c>
      <c r="D62" s="37">
        <f t="shared" si="15"/>
        <v>21.30155325443787</v>
      </c>
      <c r="E62" s="37">
        <f t="shared" si="15"/>
        <v>21.092973372781064</v>
      </c>
      <c r="F62" s="37">
        <f t="shared" si="15"/>
        <v>20.884393491124261</v>
      </c>
      <c r="G62" s="59">
        <f t="shared" si="15"/>
        <v>20.675813609467454</v>
      </c>
      <c r="I62" s="58">
        <f t="shared" si="16"/>
        <v>3.25</v>
      </c>
      <c r="J62" s="37">
        <f t="shared" si="17"/>
        <v>28.592973372781064</v>
      </c>
      <c r="K62" s="37">
        <f t="shared" si="17"/>
        <v>29.09297337278106</v>
      </c>
      <c r="L62" s="37">
        <f t="shared" si="17"/>
        <v>29.592973372781064</v>
      </c>
      <c r="M62" s="37">
        <f t="shared" si="17"/>
        <v>30.092973372781067</v>
      </c>
      <c r="N62" s="59">
        <f t="shared" si="17"/>
        <v>30.592973372781064</v>
      </c>
    </row>
    <row r="63" spans="2:14">
      <c r="B63" s="58">
        <f t="shared" si="14"/>
        <v>3.5</v>
      </c>
      <c r="C63" s="37">
        <f t="shared" si="15"/>
        <v>23.248298816568045</v>
      </c>
      <c r="D63" s="37">
        <f t="shared" si="15"/>
        <v>23.039718934911242</v>
      </c>
      <c r="E63" s="37">
        <f t="shared" si="15"/>
        <v>22.831139053254436</v>
      </c>
      <c r="F63" s="37">
        <f t="shared" si="15"/>
        <v>22.622559171597633</v>
      </c>
      <c r="G63" s="59">
        <f t="shared" si="15"/>
        <v>22.413979289940826</v>
      </c>
      <c r="I63" s="58">
        <f t="shared" si="16"/>
        <v>3.5</v>
      </c>
      <c r="J63" s="37">
        <f t="shared" si="17"/>
        <v>30.331139053254436</v>
      </c>
      <c r="K63" s="37">
        <f t="shared" si="17"/>
        <v>30.831139053254432</v>
      </c>
      <c r="L63" s="37">
        <f t="shared" si="17"/>
        <v>31.331139053254436</v>
      </c>
      <c r="M63" s="37">
        <f t="shared" si="17"/>
        <v>31.831139053254439</v>
      </c>
      <c r="N63" s="59">
        <f t="shared" si="17"/>
        <v>32.331139053254439</v>
      </c>
    </row>
    <row r="64" spans="2:14">
      <c r="B64" s="58">
        <f t="shared" si="14"/>
        <v>3.75</v>
      </c>
      <c r="C64" s="37">
        <f t="shared" si="15"/>
        <v>24.986464497041418</v>
      </c>
      <c r="D64" s="37">
        <f t="shared" si="15"/>
        <v>24.777884615384615</v>
      </c>
      <c r="E64" s="37">
        <f t="shared" si="15"/>
        <v>24.569304733727808</v>
      </c>
      <c r="F64" s="37">
        <f t="shared" si="15"/>
        <v>24.360724852071005</v>
      </c>
      <c r="G64" s="59">
        <f t="shared" si="15"/>
        <v>24.152144970414199</v>
      </c>
      <c r="I64" s="58">
        <f t="shared" si="16"/>
        <v>3.75</v>
      </c>
      <c r="J64" s="37">
        <f t="shared" si="17"/>
        <v>32.069304733727812</v>
      </c>
      <c r="K64" s="37">
        <f t="shared" si="17"/>
        <v>32.569304733727805</v>
      </c>
      <c r="L64" s="37">
        <f t="shared" si="17"/>
        <v>33.069304733727812</v>
      </c>
      <c r="M64" s="37">
        <f t="shared" si="17"/>
        <v>33.569304733727812</v>
      </c>
      <c r="N64" s="59">
        <f t="shared" si="17"/>
        <v>34.069304733727812</v>
      </c>
    </row>
    <row r="65" spans="2:14">
      <c r="B65" s="58">
        <f t="shared" si="14"/>
        <v>4</v>
      </c>
      <c r="C65" s="37">
        <f t="shared" si="15"/>
        <v>26.72463017751479</v>
      </c>
      <c r="D65" s="37">
        <f t="shared" si="15"/>
        <v>26.516050295857987</v>
      </c>
      <c r="E65" s="37">
        <f t="shared" si="15"/>
        <v>26.30747041420118</v>
      </c>
      <c r="F65" s="37">
        <f t="shared" si="15"/>
        <v>26.098890532544377</v>
      </c>
      <c r="G65" s="59">
        <f t="shared" si="15"/>
        <v>25.890310650887571</v>
      </c>
      <c r="I65" s="58">
        <f t="shared" si="16"/>
        <v>4</v>
      </c>
      <c r="J65" s="37">
        <f t="shared" si="17"/>
        <v>33.807470414201184</v>
      </c>
      <c r="K65" s="37">
        <f t="shared" si="17"/>
        <v>34.307470414201177</v>
      </c>
      <c r="L65" s="37">
        <f t="shared" si="17"/>
        <v>34.807470414201184</v>
      </c>
      <c r="M65" s="37">
        <f t="shared" si="17"/>
        <v>35.307470414201184</v>
      </c>
      <c r="N65" s="59">
        <f t="shared" si="17"/>
        <v>35.807470414201184</v>
      </c>
    </row>
    <row r="66" spans="2:14">
      <c r="B66" s="58">
        <f t="shared" si="14"/>
        <v>4.25</v>
      </c>
      <c r="C66" s="37">
        <f t="shared" si="15"/>
        <v>28.462795857988162</v>
      </c>
      <c r="D66" s="37">
        <f t="shared" si="15"/>
        <v>28.254215976331359</v>
      </c>
      <c r="E66" s="37">
        <f t="shared" si="15"/>
        <v>28.045636094674553</v>
      </c>
      <c r="F66" s="37">
        <f t="shared" si="15"/>
        <v>27.83705621301775</v>
      </c>
      <c r="G66" s="59">
        <f t="shared" si="15"/>
        <v>27.628476331360943</v>
      </c>
      <c r="I66" s="58">
        <f t="shared" si="16"/>
        <v>4.25</v>
      </c>
      <c r="J66" s="37">
        <f t="shared" si="17"/>
        <v>35.545636094674556</v>
      </c>
      <c r="K66" s="37">
        <f t="shared" si="17"/>
        <v>36.045636094674549</v>
      </c>
      <c r="L66" s="37">
        <f t="shared" si="17"/>
        <v>36.545636094674556</v>
      </c>
      <c r="M66" s="37">
        <f t="shared" si="17"/>
        <v>37.045636094674556</v>
      </c>
      <c r="N66" s="59">
        <f t="shared" si="17"/>
        <v>37.545636094674556</v>
      </c>
    </row>
    <row r="67" spans="2:14">
      <c r="B67" s="58">
        <f t="shared" si="14"/>
        <v>4.5</v>
      </c>
      <c r="C67" s="37">
        <f t="shared" si="15"/>
        <v>30.200961538461534</v>
      </c>
      <c r="D67" s="37">
        <f t="shared" si="15"/>
        <v>29.992381656804731</v>
      </c>
      <c r="E67" s="37">
        <f t="shared" si="15"/>
        <v>29.783801775147925</v>
      </c>
      <c r="F67" s="37">
        <f t="shared" si="15"/>
        <v>29.575221893491122</v>
      </c>
      <c r="G67" s="59">
        <f t="shared" si="15"/>
        <v>29.366642011834315</v>
      </c>
      <c r="I67" s="58">
        <f t="shared" si="16"/>
        <v>4.5</v>
      </c>
      <c r="J67" s="37">
        <f t="shared" si="17"/>
        <v>37.283801775147928</v>
      </c>
      <c r="K67" s="37">
        <f t="shared" si="17"/>
        <v>37.783801775147921</v>
      </c>
      <c r="L67" s="37">
        <f t="shared" si="17"/>
        <v>38.283801775147928</v>
      </c>
      <c r="M67" s="37">
        <f t="shared" si="17"/>
        <v>38.783801775147928</v>
      </c>
      <c r="N67" s="59">
        <f t="shared" si="17"/>
        <v>39.283801775147928</v>
      </c>
    </row>
    <row r="68" spans="2:14">
      <c r="B68" s="58">
        <f t="shared" si="14"/>
        <v>4.75</v>
      </c>
      <c r="C68" s="37">
        <f t="shared" si="15"/>
        <v>31.939127218934907</v>
      </c>
      <c r="D68" s="37">
        <f t="shared" si="15"/>
        <v>31.730547337278104</v>
      </c>
      <c r="E68" s="37">
        <f t="shared" si="15"/>
        <v>31.521967455621297</v>
      </c>
      <c r="F68" s="37">
        <f t="shared" si="15"/>
        <v>31.313387573964494</v>
      </c>
      <c r="G68" s="59">
        <f t="shared" si="15"/>
        <v>31.104807692307688</v>
      </c>
      <c r="I68" s="58">
        <f t="shared" si="16"/>
        <v>4.75</v>
      </c>
      <c r="J68" s="37">
        <f t="shared" si="17"/>
        <v>39.021967455621301</v>
      </c>
      <c r="K68" s="37">
        <f t="shared" si="17"/>
        <v>39.521967455621294</v>
      </c>
      <c r="L68" s="37">
        <f t="shared" si="17"/>
        <v>40.021967455621301</v>
      </c>
      <c r="M68" s="37">
        <f t="shared" si="17"/>
        <v>40.521967455621301</v>
      </c>
      <c r="N68" s="59">
        <f t="shared" si="17"/>
        <v>41.021967455621301</v>
      </c>
    </row>
    <row r="69" spans="2:14">
      <c r="B69" s="58">
        <f t="shared" si="14"/>
        <v>5</v>
      </c>
      <c r="C69" s="37">
        <f t="shared" si="15"/>
        <v>33.677292899408279</v>
      </c>
      <c r="D69" s="37">
        <f t="shared" si="15"/>
        <v>33.468713017751476</v>
      </c>
      <c r="E69" s="37">
        <f t="shared" si="15"/>
        <v>33.260133136094673</v>
      </c>
      <c r="F69" s="37">
        <f t="shared" si="15"/>
        <v>33.051553254437863</v>
      </c>
      <c r="G69" s="59">
        <f t="shared" si="15"/>
        <v>32.84297337278106</v>
      </c>
      <c r="I69" s="58">
        <f t="shared" si="16"/>
        <v>5</v>
      </c>
      <c r="J69" s="37">
        <f t="shared" si="17"/>
        <v>40.760133136094673</v>
      </c>
      <c r="K69" s="37">
        <f t="shared" si="17"/>
        <v>41.260133136094666</v>
      </c>
      <c r="L69" s="37">
        <f t="shared" si="17"/>
        <v>41.760133136094673</v>
      </c>
      <c r="M69" s="37">
        <f t="shared" si="17"/>
        <v>42.260133136094673</v>
      </c>
      <c r="N69" s="59">
        <f t="shared" si="17"/>
        <v>42.760133136094673</v>
      </c>
    </row>
    <row r="70" spans="2:14" ht="16.5" thickBot="1">
      <c r="B70" s="60">
        <f t="shared" si="14"/>
        <v>5.25</v>
      </c>
      <c r="C70" s="61">
        <f t="shared" si="15"/>
        <v>35.415458579881651</v>
      </c>
      <c r="D70" s="61">
        <f t="shared" si="15"/>
        <v>35.206878698224848</v>
      </c>
      <c r="E70" s="61">
        <f t="shared" si="15"/>
        <v>34.998298816568045</v>
      </c>
      <c r="F70" s="61">
        <f t="shared" si="15"/>
        <v>34.789718934911235</v>
      </c>
      <c r="G70" s="62">
        <f t="shared" si="15"/>
        <v>34.581139053254432</v>
      </c>
      <c r="I70" s="60">
        <f t="shared" si="16"/>
        <v>5.25</v>
      </c>
      <c r="J70" s="61">
        <f t="shared" si="17"/>
        <v>42.498298816568045</v>
      </c>
      <c r="K70" s="61">
        <f t="shared" si="17"/>
        <v>42.998298816568038</v>
      </c>
      <c r="L70" s="61">
        <f t="shared" si="17"/>
        <v>43.498298816568045</v>
      </c>
      <c r="M70" s="61">
        <f t="shared" si="17"/>
        <v>43.998298816568045</v>
      </c>
      <c r="N70" s="62">
        <f t="shared" si="17"/>
        <v>44.498298816568045</v>
      </c>
    </row>
    <row r="71" spans="2:14">
      <c r="B71" s="1" t="s">
        <v>28</v>
      </c>
      <c r="G71" s="66">
        <v>0.03</v>
      </c>
      <c r="I71" s="1" t="s">
        <v>29</v>
      </c>
      <c r="N71" s="66">
        <v>0.5</v>
      </c>
    </row>
    <row r="72" spans="2:14">
      <c r="I72" s="46"/>
    </row>
    <row r="73" spans="2:14" ht="16.5" thickBot="1">
      <c r="B73" s="11" t="s">
        <v>56</v>
      </c>
      <c r="C73" s="12"/>
      <c r="D73" s="12"/>
      <c r="E73" s="12"/>
      <c r="F73" s="12"/>
      <c r="G73" s="67"/>
      <c r="I73" s="13" t="s">
        <v>55</v>
      </c>
      <c r="J73" s="14"/>
      <c r="K73" s="14"/>
      <c r="L73" s="14"/>
      <c r="M73" s="14"/>
      <c r="N73" s="68"/>
    </row>
    <row r="74" spans="2:14">
      <c r="B74" s="52"/>
      <c r="C74" s="50"/>
      <c r="D74" s="50"/>
      <c r="E74" s="50"/>
      <c r="F74" s="50"/>
      <c r="G74" s="51"/>
      <c r="I74" s="52"/>
      <c r="J74" s="50"/>
      <c r="K74" s="50"/>
      <c r="L74" s="50"/>
      <c r="M74" s="50"/>
      <c r="N74" s="51"/>
    </row>
    <row r="75" spans="2:14">
      <c r="B75" s="53" t="str">
        <f>B58</f>
        <v>Corn</v>
      </c>
      <c r="C75" s="29" t="s">
        <v>33</v>
      </c>
      <c r="D75" s="29"/>
      <c r="E75" s="29"/>
      <c r="F75" s="29"/>
      <c r="G75" s="57"/>
      <c r="I75" s="53" t="str">
        <f>B75</f>
        <v>Corn</v>
      </c>
      <c r="J75" s="29" t="s">
        <v>16</v>
      </c>
      <c r="K75" s="29"/>
      <c r="L75" s="29"/>
      <c r="M75" s="29"/>
      <c r="N75" s="57"/>
    </row>
    <row r="76" spans="2:14">
      <c r="B76" s="53" t="str">
        <f>B59</f>
        <v>Price</v>
      </c>
      <c r="C76" s="37">
        <f>D76-$G89</f>
        <v>-24.8165425531915</v>
      </c>
      <c r="D76" s="37">
        <f>E76-$G89</f>
        <v>-19.8165425531915</v>
      </c>
      <c r="E76" s="37">
        <f>+L11+N15</f>
        <v>-14.8165425531915</v>
      </c>
      <c r="F76" s="37">
        <f>E76+$G89</f>
        <v>-9.8165425531914998</v>
      </c>
      <c r="G76" s="59">
        <f>F76+$G89</f>
        <v>-4.8165425531914998</v>
      </c>
      <c r="H76" s="2"/>
      <c r="I76" s="53" t="str">
        <f>B76</f>
        <v>Price</v>
      </c>
      <c r="J76" s="37">
        <f>C76</f>
        <v>-24.8165425531915</v>
      </c>
      <c r="K76" s="37">
        <f>D76</f>
        <v>-19.8165425531915</v>
      </c>
      <c r="L76" s="37">
        <f>E76</f>
        <v>-14.8165425531915</v>
      </c>
      <c r="M76" s="37">
        <f>F76</f>
        <v>-9.8165425531914998</v>
      </c>
      <c r="N76" s="59">
        <f>G76</f>
        <v>-4.8165425531914998</v>
      </c>
    </row>
    <row r="77" spans="2:14">
      <c r="B77" s="56" t="str">
        <f>B60</f>
        <v>($/bu)</v>
      </c>
      <c r="C77" s="29" t="s">
        <v>18</v>
      </c>
      <c r="D77" s="29"/>
      <c r="E77" s="29"/>
      <c r="F77" s="29"/>
      <c r="G77" s="57"/>
      <c r="H77" s="2"/>
      <c r="I77" s="56" t="str">
        <f>B77</f>
        <v>($/bu)</v>
      </c>
      <c r="J77" s="29" t="s">
        <v>18</v>
      </c>
      <c r="K77" s="29"/>
      <c r="L77" s="29"/>
      <c r="M77" s="29"/>
      <c r="N77" s="57"/>
    </row>
    <row r="78" spans="2:14">
      <c r="B78" s="58">
        <f t="shared" ref="B78:B87" si="18">B27</f>
        <v>3</v>
      </c>
      <c r="C78" s="37">
        <f t="shared" ref="C78:G87" si="19">($G$4*$B78-C$76-$G$4*$N$13)/$G$16</f>
        <v>19.062871935756551</v>
      </c>
      <c r="D78" s="37">
        <f t="shared" si="19"/>
        <v>18.864224429416737</v>
      </c>
      <c r="E78" s="37">
        <f t="shared" si="19"/>
        <v>18.665576923076923</v>
      </c>
      <c r="F78" s="37">
        <f t="shared" si="19"/>
        <v>18.466929416737109</v>
      </c>
      <c r="G78" s="59">
        <f t="shared" si="19"/>
        <v>18.268281910397295</v>
      </c>
      <c r="H78" s="2"/>
      <c r="I78" s="58">
        <f t="shared" ref="I78:I87" si="20">I27</f>
        <v>3</v>
      </c>
      <c r="J78" s="37">
        <f t="shared" ref="J78:N87" si="21">($G$4*$I78-J$76-$G$4*$N$13+$G$16*$N$14)/$G$16</f>
        <v>27.562871935756551</v>
      </c>
      <c r="K78" s="37">
        <f t="shared" si="21"/>
        <v>27.364224429416737</v>
      </c>
      <c r="L78" s="37">
        <f t="shared" si="21"/>
        <v>27.165576923076923</v>
      </c>
      <c r="M78" s="37">
        <f t="shared" si="21"/>
        <v>26.966929416737109</v>
      </c>
      <c r="N78" s="59">
        <f t="shared" si="21"/>
        <v>26.768281910397292</v>
      </c>
    </row>
    <row r="79" spans="2:14">
      <c r="B79" s="58">
        <f t="shared" si="18"/>
        <v>3.25</v>
      </c>
      <c r="C79" s="37">
        <f t="shared" si="19"/>
        <v>20.801037616229923</v>
      </c>
      <c r="D79" s="37">
        <f t="shared" si="19"/>
        <v>20.602390109890109</v>
      </c>
      <c r="E79" s="37">
        <f t="shared" si="19"/>
        <v>20.403742603550295</v>
      </c>
      <c r="F79" s="37">
        <f t="shared" si="19"/>
        <v>20.205095097210481</v>
      </c>
      <c r="G79" s="59">
        <f t="shared" si="19"/>
        <v>20.006447590870668</v>
      </c>
      <c r="H79" s="2"/>
      <c r="I79" s="58">
        <f t="shared" si="20"/>
        <v>3.25</v>
      </c>
      <c r="J79" s="37">
        <f t="shared" si="21"/>
        <v>29.301037616229923</v>
      </c>
      <c r="K79" s="37">
        <f t="shared" si="21"/>
        <v>29.102390109890109</v>
      </c>
      <c r="L79" s="37">
        <f t="shared" si="21"/>
        <v>28.903742603550295</v>
      </c>
      <c r="M79" s="37">
        <f t="shared" si="21"/>
        <v>28.705095097210481</v>
      </c>
      <c r="N79" s="59">
        <f t="shared" si="21"/>
        <v>28.506447590870668</v>
      </c>
    </row>
    <row r="80" spans="2:14">
      <c r="B80" s="58">
        <f t="shared" si="18"/>
        <v>3.5</v>
      </c>
      <c r="C80" s="37">
        <f t="shared" si="19"/>
        <v>22.539203296703295</v>
      </c>
      <c r="D80" s="37">
        <f t="shared" si="19"/>
        <v>22.340555790363481</v>
      </c>
      <c r="E80" s="37">
        <f t="shared" si="19"/>
        <v>22.141908284023668</v>
      </c>
      <c r="F80" s="37">
        <f t="shared" si="19"/>
        <v>21.943260777683854</v>
      </c>
      <c r="G80" s="59">
        <f t="shared" si="19"/>
        <v>21.74461327134404</v>
      </c>
      <c r="H80" s="2"/>
      <c r="I80" s="58">
        <f t="shared" si="20"/>
        <v>3.5</v>
      </c>
      <c r="J80" s="37">
        <f t="shared" si="21"/>
        <v>31.039203296703295</v>
      </c>
      <c r="K80" s="37">
        <f t="shared" si="21"/>
        <v>30.840555790363481</v>
      </c>
      <c r="L80" s="37">
        <f t="shared" si="21"/>
        <v>30.641908284023668</v>
      </c>
      <c r="M80" s="37">
        <f t="shared" si="21"/>
        <v>30.443260777683854</v>
      </c>
      <c r="N80" s="59">
        <f t="shared" si="21"/>
        <v>30.24461327134404</v>
      </c>
    </row>
    <row r="81" spans="2:14">
      <c r="B81" s="58">
        <f t="shared" si="18"/>
        <v>3.75</v>
      </c>
      <c r="C81" s="37">
        <f t="shared" si="19"/>
        <v>24.277368977176668</v>
      </c>
      <c r="D81" s="37">
        <f t="shared" si="19"/>
        <v>24.078721470836854</v>
      </c>
      <c r="E81" s="37">
        <f t="shared" si="19"/>
        <v>23.88007396449704</v>
      </c>
      <c r="F81" s="37">
        <f t="shared" si="19"/>
        <v>23.681426458157226</v>
      </c>
      <c r="G81" s="59">
        <f t="shared" si="19"/>
        <v>23.482778951817412</v>
      </c>
      <c r="I81" s="58">
        <f t="shared" si="20"/>
        <v>3.75</v>
      </c>
      <c r="J81" s="37">
        <f t="shared" si="21"/>
        <v>32.777368977176664</v>
      </c>
      <c r="K81" s="37">
        <f t="shared" si="21"/>
        <v>32.578721470836854</v>
      </c>
      <c r="L81" s="37">
        <f t="shared" si="21"/>
        <v>32.380073964497036</v>
      </c>
      <c r="M81" s="37">
        <f t="shared" si="21"/>
        <v>32.181426458157226</v>
      </c>
      <c r="N81" s="59">
        <f t="shared" si="21"/>
        <v>31.982778951817412</v>
      </c>
    </row>
    <row r="82" spans="2:14">
      <c r="B82" s="58">
        <f t="shared" si="18"/>
        <v>4</v>
      </c>
      <c r="C82" s="37">
        <f t="shared" si="19"/>
        <v>26.01553465765004</v>
      </c>
      <c r="D82" s="37">
        <f t="shared" si="19"/>
        <v>25.816887151310226</v>
      </c>
      <c r="E82" s="37">
        <f t="shared" si="19"/>
        <v>25.618239644970412</v>
      </c>
      <c r="F82" s="37">
        <f t="shared" si="19"/>
        <v>25.419592138630598</v>
      </c>
      <c r="G82" s="59">
        <f t="shared" si="19"/>
        <v>25.220944632290784</v>
      </c>
      <c r="I82" s="58">
        <f t="shared" si="20"/>
        <v>4</v>
      </c>
      <c r="J82" s="37">
        <f t="shared" si="21"/>
        <v>34.515534657650036</v>
      </c>
      <c r="K82" s="37">
        <f t="shared" si="21"/>
        <v>34.316887151310226</v>
      </c>
      <c r="L82" s="37">
        <f t="shared" si="21"/>
        <v>34.118239644970409</v>
      </c>
      <c r="M82" s="37">
        <f t="shared" si="21"/>
        <v>33.919592138630598</v>
      </c>
      <c r="N82" s="59">
        <f t="shared" si="21"/>
        <v>33.720944632290781</v>
      </c>
    </row>
    <row r="83" spans="2:14">
      <c r="B83" s="58">
        <f t="shared" si="18"/>
        <v>4.25</v>
      </c>
      <c r="C83" s="37">
        <f t="shared" si="19"/>
        <v>27.753700338123412</v>
      </c>
      <c r="D83" s="37">
        <f t="shared" si="19"/>
        <v>27.555052831783598</v>
      </c>
      <c r="E83" s="37">
        <f t="shared" si="19"/>
        <v>27.356405325443784</v>
      </c>
      <c r="F83" s="37">
        <f t="shared" si="19"/>
        <v>27.157757819103971</v>
      </c>
      <c r="G83" s="59">
        <f t="shared" si="19"/>
        <v>26.959110312764157</v>
      </c>
      <c r="I83" s="58">
        <f t="shared" si="20"/>
        <v>4.25</v>
      </c>
      <c r="J83" s="37">
        <f t="shared" si="21"/>
        <v>36.253700338123409</v>
      </c>
      <c r="K83" s="37">
        <f t="shared" si="21"/>
        <v>36.055052831783598</v>
      </c>
      <c r="L83" s="37">
        <f t="shared" si="21"/>
        <v>35.856405325443781</v>
      </c>
      <c r="M83" s="37">
        <f t="shared" si="21"/>
        <v>35.657757819103971</v>
      </c>
      <c r="N83" s="59">
        <f t="shared" si="21"/>
        <v>35.459110312764153</v>
      </c>
    </row>
    <row r="84" spans="2:14">
      <c r="B84" s="58">
        <f t="shared" si="18"/>
        <v>4.5</v>
      </c>
      <c r="C84" s="37">
        <f t="shared" si="19"/>
        <v>29.491866018596784</v>
      </c>
      <c r="D84" s="37">
        <f t="shared" si="19"/>
        <v>29.293218512256971</v>
      </c>
      <c r="E84" s="37">
        <f t="shared" si="19"/>
        <v>29.094571005917157</v>
      </c>
      <c r="F84" s="37">
        <f t="shared" si="19"/>
        <v>28.895923499577343</v>
      </c>
      <c r="G84" s="59">
        <f t="shared" si="19"/>
        <v>28.697275993237529</v>
      </c>
      <c r="I84" s="58">
        <f t="shared" si="20"/>
        <v>4.5</v>
      </c>
      <c r="J84" s="37">
        <f t="shared" si="21"/>
        <v>37.991866018596781</v>
      </c>
      <c r="K84" s="37">
        <f t="shared" si="21"/>
        <v>37.793218512256971</v>
      </c>
      <c r="L84" s="37">
        <f t="shared" si="21"/>
        <v>37.594571005917153</v>
      </c>
      <c r="M84" s="37">
        <f t="shared" si="21"/>
        <v>37.395923499577343</v>
      </c>
      <c r="N84" s="59">
        <f t="shared" si="21"/>
        <v>37.197275993237525</v>
      </c>
    </row>
    <row r="85" spans="2:14">
      <c r="B85" s="58">
        <f t="shared" si="18"/>
        <v>4.75</v>
      </c>
      <c r="C85" s="37">
        <f t="shared" si="19"/>
        <v>31.230031699070157</v>
      </c>
      <c r="D85" s="37">
        <f t="shared" si="19"/>
        <v>31.031384192730343</v>
      </c>
      <c r="E85" s="37">
        <f t="shared" si="19"/>
        <v>30.832736686390529</v>
      </c>
      <c r="F85" s="37">
        <f t="shared" si="19"/>
        <v>30.634089180050715</v>
      </c>
      <c r="G85" s="59">
        <f t="shared" si="19"/>
        <v>30.435441673710901</v>
      </c>
      <c r="I85" s="58">
        <f t="shared" si="20"/>
        <v>4.75</v>
      </c>
      <c r="J85" s="37">
        <f t="shared" si="21"/>
        <v>39.730031699070153</v>
      </c>
      <c r="K85" s="37">
        <f t="shared" si="21"/>
        <v>39.531384192730343</v>
      </c>
      <c r="L85" s="37">
        <f t="shared" si="21"/>
        <v>39.332736686390525</v>
      </c>
      <c r="M85" s="37">
        <f t="shared" si="21"/>
        <v>39.134089180050715</v>
      </c>
      <c r="N85" s="59">
        <f t="shared" si="21"/>
        <v>38.935441673710898</v>
      </c>
    </row>
    <row r="86" spans="2:14">
      <c r="B86" s="58">
        <f t="shared" si="18"/>
        <v>5</v>
      </c>
      <c r="C86" s="37">
        <f t="shared" si="19"/>
        <v>32.968197379543533</v>
      </c>
      <c r="D86" s="37">
        <f t="shared" si="19"/>
        <v>32.769549873203715</v>
      </c>
      <c r="E86" s="37">
        <f t="shared" si="19"/>
        <v>32.570902366863898</v>
      </c>
      <c r="F86" s="37">
        <f t="shared" si="19"/>
        <v>32.372254860524087</v>
      </c>
      <c r="G86" s="59">
        <f t="shared" si="19"/>
        <v>32.17360735418427</v>
      </c>
      <c r="I86" s="58">
        <f t="shared" si="20"/>
        <v>5</v>
      </c>
      <c r="J86" s="37">
        <f t="shared" si="21"/>
        <v>41.468197379543525</v>
      </c>
      <c r="K86" s="37">
        <f t="shared" si="21"/>
        <v>41.269549873203708</v>
      </c>
      <c r="L86" s="37">
        <f t="shared" si="21"/>
        <v>41.070902366863898</v>
      </c>
      <c r="M86" s="37">
        <f t="shared" si="21"/>
        <v>40.87225486052408</v>
      </c>
      <c r="N86" s="59">
        <f t="shared" si="21"/>
        <v>40.67360735418427</v>
      </c>
    </row>
    <row r="87" spans="2:14" ht="16.5" thickBot="1">
      <c r="B87" s="60">
        <f t="shared" si="18"/>
        <v>5.25</v>
      </c>
      <c r="C87" s="61">
        <f t="shared" si="19"/>
        <v>34.706363060016905</v>
      </c>
      <c r="D87" s="61">
        <f t="shared" si="19"/>
        <v>34.507715553677087</v>
      </c>
      <c r="E87" s="61">
        <f t="shared" si="19"/>
        <v>34.309068047337277</v>
      </c>
      <c r="F87" s="61">
        <f t="shared" si="19"/>
        <v>34.11042054099746</v>
      </c>
      <c r="G87" s="62">
        <f t="shared" si="19"/>
        <v>33.911773034657642</v>
      </c>
      <c r="I87" s="60">
        <f t="shared" si="20"/>
        <v>5.25</v>
      </c>
      <c r="J87" s="61">
        <f t="shared" si="21"/>
        <v>43.206363060016898</v>
      </c>
      <c r="K87" s="61">
        <f t="shared" si="21"/>
        <v>43.00771555367708</v>
      </c>
      <c r="L87" s="61">
        <f t="shared" si="21"/>
        <v>42.80906804733727</v>
      </c>
      <c r="M87" s="61">
        <f t="shared" si="21"/>
        <v>42.610420540997453</v>
      </c>
      <c r="N87" s="62">
        <f t="shared" si="21"/>
        <v>42.411773034657642</v>
      </c>
    </row>
    <row r="88" spans="2:14">
      <c r="B88" s="69" t="s">
        <v>22</v>
      </c>
      <c r="G88" s="21"/>
      <c r="I88" s="70" t="str">
        <f>B88</f>
        <v>* Positve =&gt; higher cost for grain (includes phosphorus removal cost)</v>
      </c>
      <c r="J88" s="46"/>
      <c r="K88" s="46"/>
      <c r="L88" s="46"/>
      <c r="N88" s="21"/>
    </row>
    <row r="89" spans="2:14">
      <c r="B89" s="1" t="s">
        <v>32</v>
      </c>
      <c r="G89" s="7">
        <v>5</v>
      </c>
      <c r="I89" s="46"/>
      <c r="N89" s="21"/>
    </row>
  </sheetData>
  <sheetProtection algorithmName="SHA-512" hashValue="Urdv6DmQiHY9b2DE9v4LKf5qgS5zgyCEr+DGumb4imsk5kSpqurjfFULGoJpJWE04fKZYBQ5D/Myfs4YUeNQ2Q==" saltValue="2DSQgDz/EZqBtmEuOHWXpQ==" spinCount="100000" sheet="1" objects="1" scenarios="1"/>
  <mergeCells count="7">
    <mergeCell ref="I11:J11"/>
    <mergeCell ref="I9:J9"/>
    <mergeCell ref="I5:J5"/>
    <mergeCell ref="I6:J6"/>
    <mergeCell ref="I7:J7"/>
    <mergeCell ref="I8:J8"/>
    <mergeCell ref="I10:J10"/>
  </mergeCells>
  <phoneticPr fontId="0" type="noConversion"/>
  <pageMargins left="1" right="0.75" top="0.65" bottom="0.5" header="0" footer="0"/>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9"/>
  <sheetViews>
    <sheetView zoomScale="90" zoomScaleNormal="87" workbookViewId="0">
      <selection activeCell="S25" sqref="S25"/>
    </sheetView>
  </sheetViews>
  <sheetFormatPr defaultColWidth="10.6640625" defaultRowHeight="15.75"/>
  <cols>
    <col min="1" max="1" width="4.77734375" style="1" customWidth="1"/>
    <col min="2" max="7" width="9.21875" style="1" customWidth="1"/>
    <col min="8" max="8" width="6.77734375" style="1" customWidth="1"/>
    <col min="9" max="14" width="9.21875" style="1" customWidth="1"/>
    <col min="15" max="16384" width="10.6640625" style="1"/>
  </cols>
  <sheetData>
    <row r="1" spans="2:16" ht="15" customHeight="1"/>
    <row r="2" spans="2:16" ht="15" customHeight="1" thickBot="1">
      <c r="B2" s="71" t="s">
        <v>17</v>
      </c>
      <c r="C2" s="72"/>
      <c r="D2" s="71"/>
      <c r="E2" s="72"/>
      <c r="F2" s="72"/>
      <c r="G2" s="72"/>
      <c r="H2" s="72"/>
      <c r="I2" s="72"/>
      <c r="J2" s="72"/>
      <c r="K2" s="72"/>
      <c r="L2" s="72"/>
      <c r="M2" s="72"/>
      <c r="N2" s="72"/>
      <c r="O2" s="3"/>
      <c r="P2" s="3"/>
    </row>
    <row r="3" spans="2:16" ht="15" customHeight="1">
      <c r="B3" s="73"/>
      <c r="C3" s="73"/>
      <c r="D3" s="73"/>
      <c r="E3" s="73"/>
      <c r="F3" s="73"/>
      <c r="G3" s="73"/>
      <c r="H3" s="74"/>
      <c r="I3" s="74"/>
      <c r="J3" s="74"/>
      <c r="K3" s="74"/>
      <c r="L3" s="74"/>
      <c r="M3" s="74"/>
      <c r="N3" s="74"/>
      <c r="O3" s="3"/>
      <c r="P3" s="3"/>
    </row>
    <row r="4" spans="2:16" ht="15" customHeight="1">
      <c r="B4" s="75" t="s">
        <v>0</v>
      </c>
      <c r="C4" s="75"/>
      <c r="D4" s="75"/>
      <c r="E4" s="75"/>
      <c r="F4" s="75"/>
      <c r="G4" s="87">
        <v>90</v>
      </c>
      <c r="H4" s="74"/>
      <c r="I4" s="75" t="s">
        <v>44</v>
      </c>
      <c r="J4" s="75"/>
      <c r="K4" s="76" t="s">
        <v>41</v>
      </c>
      <c r="L4" s="76" t="s">
        <v>42</v>
      </c>
      <c r="M4" s="76" t="s">
        <v>43</v>
      </c>
      <c r="N4" s="77"/>
      <c r="O4" s="3"/>
      <c r="P4" s="3"/>
    </row>
    <row r="5" spans="2:16" ht="15" customHeight="1">
      <c r="B5" s="75" t="s">
        <v>37</v>
      </c>
      <c r="C5" s="75"/>
      <c r="D5" s="75"/>
      <c r="E5" s="75"/>
      <c r="F5" s="75"/>
      <c r="G5" s="88">
        <v>0.14499999999999999</v>
      </c>
      <c r="H5" s="74"/>
      <c r="I5" s="146" t="s">
        <v>45</v>
      </c>
      <c r="J5" s="147"/>
      <c r="K5" s="87">
        <v>0.8</v>
      </c>
      <c r="L5" s="87">
        <v>0.33</v>
      </c>
      <c r="M5" s="87">
        <v>0.26</v>
      </c>
      <c r="N5" s="75"/>
      <c r="O5" s="3"/>
      <c r="P5" s="3"/>
    </row>
    <row r="6" spans="2:16" ht="15" customHeight="1">
      <c r="B6" s="75" t="s">
        <v>1</v>
      </c>
      <c r="C6" s="75"/>
      <c r="D6" s="75"/>
      <c r="E6" s="75"/>
      <c r="F6" s="75"/>
      <c r="G6" s="78">
        <f>G4*56</f>
        <v>5040</v>
      </c>
      <c r="H6" s="74"/>
      <c r="I6" s="146" t="s">
        <v>46</v>
      </c>
      <c r="J6" s="147"/>
      <c r="K6" s="87">
        <v>11</v>
      </c>
      <c r="L6" s="87">
        <v>3.2</v>
      </c>
      <c r="M6" s="87">
        <v>8.6999999999999993</v>
      </c>
      <c r="N6" s="75"/>
      <c r="O6" s="3"/>
      <c r="P6" s="3"/>
    </row>
    <row r="7" spans="2:16" ht="15" customHeight="1">
      <c r="B7" s="75" t="s">
        <v>2</v>
      </c>
      <c r="C7" s="75"/>
      <c r="D7" s="75"/>
      <c r="E7" s="75"/>
      <c r="F7" s="75"/>
      <c r="G7" s="78">
        <f>G6*(1-G5)</f>
        <v>4309.2</v>
      </c>
      <c r="H7" s="74"/>
      <c r="I7" s="146" t="s">
        <v>51</v>
      </c>
      <c r="J7" s="147"/>
      <c r="K7" s="79">
        <f>$G4*K5</f>
        <v>72</v>
      </c>
      <c r="L7" s="79">
        <f>$G4*L5</f>
        <v>29.700000000000003</v>
      </c>
      <c r="M7" s="79">
        <f>$G4*M5</f>
        <v>23.400000000000002</v>
      </c>
      <c r="N7" s="75"/>
      <c r="O7" s="3"/>
      <c r="P7" s="3"/>
    </row>
    <row r="8" spans="2:16" ht="15" customHeight="1">
      <c r="B8" s="74"/>
      <c r="C8" s="75"/>
      <c r="D8" s="75"/>
      <c r="E8" s="75"/>
      <c r="F8" s="75"/>
      <c r="G8" s="77"/>
      <c r="H8" s="74"/>
      <c r="I8" s="146" t="s">
        <v>52</v>
      </c>
      <c r="J8" s="147"/>
      <c r="K8" s="79">
        <f>$G16*K6</f>
        <v>144.07659574468084</v>
      </c>
      <c r="L8" s="79">
        <f>$G16*L6</f>
        <v>41.913191489361708</v>
      </c>
      <c r="M8" s="79">
        <f>$G16*M6</f>
        <v>113.95148936170212</v>
      </c>
      <c r="N8" s="75"/>
      <c r="O8" s="3"/>
      <c r="P8" s="3"/>
    </row>
    <row r="9" spans="2:16" ht="15" customHeight="1">
      <c r="B9" s="75" t="s">
        <v>3</v>
      </c>
      <c r="C9" s="75"/>
      <c r="D9" s="75"/>
      <c r="E9" s="75"/>
      <c r="F9" s="75"/>
      <c r="G9" s="88">
        <v>0.47</v>
      </c>
      <c r="H9" s="74"/>
      <c r="I9" s="145" t="s">
        <v>47</v>
      </c>
      <c r="J9" s="145"/>
      <c r="K9" s="89">
        <v>0.6</v>
      </c>
      <c r="L9" s="89">
        <v>0.65</v>
      </c>
      <c r="M9" s="89">
        <v>0.4</v>
      </c>
      <c r="N9" s="75"/>
      <c r="O9" s="3"/>
      <c r="P9" s="3"/>
    </row>
    <row r="10" spans="2:16" ht="15" customHeight="1">
      <c r="B10" s="75" t="s">
        <v>4</v>
      </c>
      <c r="C10" s="75"/>
      <c r="D10" s="75"/>
      <c r="E10" s="75"/>
      <c r="F10" s="75"/>
      <c r="G10" s="80">
        <f>1-G9</f>
        <v>0.53</v>
      </c>
      <c r="H10" s="74"/>
      <c r="I10" s="145" t="s">
        <v>49</v>
      </c>
      <c r="J10" s="145"/>
      <c r="K10" s="88">
        <v>0</v>
      </c>
      <c r="L10" s="88">
        <v>1</v>
      </c>
      <c r="M10" s="88">
        <v>0</v>
      </c>
      <c r="N10" s="75"/>
      <c r="O10" s="3"/>
      <c r="P10" s="3"/>
    </row>
    <row r="11" spans="2:16" ht="15" customHeight="1">
      <c r="B11" s="75" t="s">
        <v>5</v>
      </c>
      <c r="C11" s="75"/>
      <c r="D11" s="75"/>
      <c r="E11" s="75"/>
      <c r="F11" s="75"/>
      <c r="G11" s="88">
        <v>0.35</v>
      </c>
      <c r="H11" s="74"/>
      <c r="I11" s="145" t="s">
        <v>48</v>
      </c>
      <c r="J11" s="145"/>
      <c r="K11" s="81">
        <f>(K7-K8)*K9*K10</f>
        <v>0</v>
      </c>
      <c r="L11" s="81">
        <f>(L7-L8)*L9*L10</f>
        <v>-7.9385744680851085</v>
      </c>
      <c r="M11" s="81">
        <f>(M7-M8)*M9*M10</f>
        <v>0</v>
      </c>
      <c r="N11" s="81">
        <f>SUM(K11:M11)</f>
        <v>-7.9385744680851085</v>
      </c>
      <c r="O11" s="3"/>
      <c r="P11" s="3"/>
    </row>
    <row r="12" spans="2:16" ht="15" customHeight="1">
      <c r="B12" s="74"/>
      <c r="C12" s="75"/>
      <c r="D12" s="75"/>
      <c r="E12" s="75"/>
      <c r="F12" s="75"/>
      <c r="G12" s="77"/>
      <c r="H12" s="74"/>
      <c r="I12" s="75"/>
      <c r="J12" s="75"/>
      <c r="K12" s="75"/>
      <c r="L12" s="75"/>
      <c r="M12" s="75"/>
      <c r="N12" s="75"/>
      <c r="O12" s="3"/>
      <c r="P12" s="3"/>
    </row>
    <row r="13" spans="2:16" ht="15" customHeight="1">
      <c r="B13" s="75" t="s">
        <v>6</v>
      </c>
      <c r="C13" s="75"/>
      <c r="D13" s="75"/>
      <c r="E13" s="75"/>
      <c r="F13" s="75"/>
      <c r="G13" s="78">
        <f>G6/G9</f>
        <v>10723.40425531915</v>
      </c>
      <c r="H13" s="74"/>
      <c r="I13" s="75" t="s">
        <v>23</v>
      </c>
      <c r="J13" s="75"/>
      <c r="K13" s="75"/>
      <c r="L13" s="75"/>
      <c r="M13" s="75"/>
      <c r="N13" s="90">
        <v>0.4</v>
      </c>
      <c r="O13" s="3"/>
      <c r="P13" s="3"/>
    </row>
    <row r="14" spans="2:16" ht="15" customHeight="1">
      <c r="B14" s="75" t="s">
        <v>7</v>
      </c>
      <c r="C14" s="75"/>
      <c r="D14" s="75"/>
      <c r="E14" s="75"/>
      <c r="F14" s="75"/>
      <c r="G14" s="78">
        <f>G7/G9</f>
        <v>9168.510638297872</v>
      </c>
      <c r="H14" s="74"/>
      <c r="I14" s="75" t="s">
        <v>31</v>
      </c>
      <c r="J14" s="75"/>
      <c r="K14" s="75"/>
      <c r="L14" s="75"/>
      <c r="M14" s="75"/>
      <c r="N14" s="90">
        <v>8.5</v>
      </c>
      <c r="O14" s="3"/>
      <c r="P14" s="3"/>
    </row>
    <row r="15" spans="2:16" ht="15" customHeight="1">
      <c r="B15" s="75" t="s">
        <v>8</v>
      </c>
      <c r="C15" s="75"/>
      <c r="D15" s="75"/>
      <c r="E15" s="75"/>
      <c r="F15" s="75"/>
      <c r="G15" s="78">
        <f>G14/G11</f>
        <v>26195.744680851065</v>
      </c>
      <c r="H15" s="74"/>
      <c r="I15" s="75" t="s">
        <v>19</v>
      </c>
      <c r="J15" s="75"/>
      <c r="K15" s="75"/>
      <c r="L15" s="75"/>
      <c r="M15" s="75"/>
      <c r="N15" s="90">
        <v>0</v>
      </c>
      <c r="O15" s="3"/>
      <c r="P15" s="3"/>
    </row>
    <row r="16" spans="2:16" ht="15" customHeight="1">
      <c r="B16" s="75" t="s">
        <v>9</v>
      </c>
      <c r="C16" s="75"/>
      <c r="D16" s="75"/>
      <c r="E16" s="75"/>
      <c r="F16" s="75"/>
      <c r="G16" s="79">
        <f>G15/2000</f>
        <v>13.097872340425532</v>
      </c>
      <c r="H16" s="75"/>
      <c r="I16" s="75"/>
      <c r="J16" s="75"/>
      <c r="K16" s="75"/>
      <c r="L16" s="75"/>
      <c r="M16" s="75"/>
      <c r="N16" s="75"/>
    </row>
    <row r="17" spans="1:16" ht="15" customHeight="1">
      <c r="B17" s="75" t="s">
        <v>34</v>
      </c>
      <c r="C17" s="75"/>
      <c r="D17" s="75"/>
      <c r="E17" s="75"/>
      <c r="F17" s="75"/>
      <c r="G17" s="82">
        <f>G4/G16</f>
        <v>6.871345029239766</v>
      </c>
      <c r="H17" s="83"/>
      <c r="I17" s="83"/>
      <c r="J17" s="83"/>
      <c r="K17" s="83"/>
      <c r="L17" s="83"/>
      <c r="M17" s="83"/>
      <c r="N17" s="83"/>
      <c r="O17" s="6"/>
      <c r="P17" s="6"/>
    </row>
    <row r="18" spans="1:16" ht="15" customHeight="1">
      <c r="B18" s="75" t="s">
        <v>35</v>
      </c>
      <c r="C18" s="75"/>
      <c r="D18" s="75"/>
      <c r="E18" s="75"/>
      <c r="F18" s="75"/>
      <c r="G18" s="84">
        <f>G16/G4</f>
        <v>0.14553191489361703</v>
      </c>
      <c r="H18" s="83"/>
      <c r="I18" s="83"/>
      <c r="J18" s="83"/>
      <c r="K18" s="83"/>
      <c r="L18" s="83"/>
      <c r="M18" s="83"/>
      <c r="N18" s="83"/>
      <c r="O18" s="6"/>
      <c r="P18" s="6"/>
    </row>
    <row r="19" spans="1:16" ht="15" customHeight="1" thickBot="1">
      <c r="B19" s="75"/>
      <c r="C19" s="75"/>
      <c r="D19" s="75"/>
      <c r="E19" s="85"/>
      <c r="F19" s="85"/>
      <c r="G19" s="85"/>
      <c r="H19" s="85"/>
      <c r="I19" s="86"/>
      <c r="J19" s="86"/>
      <c r="K19" s="86"/>
      <c r="L19" s="86"/>
      <c r="M19" s="86"/>
      <c r="N19" s="86"/>
    </row>
    <row r="20" spans="1:16" ht="15" customHeight="1">
      <c r="B20" s="8" t="s">
        <v>10</v>
      </c>
      <c r="C20" s="4"/>
      <c r="D20" s="4"/>
      <c r="E20" s="4"/>
      <c r="F20" s="4"/>
      <c r="G20" s="4"/>
      <c r="H20" s="4"/>
      <c r="I20" s="5"/>
      <c r="J20" s="5"/>
      <c r="K20" s="5"/>
      <c r="L20" s="5"/>
    </row>
    <row r="21" spans="1:16" s="2" customFormat="1">
      <c r="B21" s="9"/>
      <c r="C21" s="10"/>
      <c r="D21" s="10"/>
      <c r="E21" s="10"/>
      <c r="F21" s="10"/>
      <c r="G21" s="10"/>
      <c r="H21" s="10"/>
      <c r="I21" s="5"/>
      <c r="J21" s="5"/>
      <c r="K21" s="5"/>
      <c r="L21" s="5"/>
      <c r="M21" s="5"/>
      <c r="N21" s="5"/>
    </row>
    <row r="22" spans="1:16" s="2" customFormat="1" ht="16.5" customHeight="1" thickBot="1">
      <c r="B22" s="11" t="s">
        <v>53</v>
      </c>
      <c r="C22" s="12"/>
      <c r="D22" s="12"/>
      <c r="E22" s="12"/>
      <c r="F22" s="12"/>
      <c r="G22" s="12"/>
      <c r="H22" s="3"/>
      <c r="I22" s="13" t="s">
        <v>54</v>
      </c>
      <c r="J22" s="14"/>
      <c r="K22" s="14"/>
      <c r="L22" s="14"/>
      <c r="M22" s="14"/>
      <c r="N22" s="15"/>
    </row>
    <row r="23" spans="1:16" s="21" customFormat="1">
      <c r="A23" s="2"/>
      <c r="B23" s="16"/>
      <c r="C23" s="17"/>
      <c r="D23" s="17"/>
      <c r="E23" s="17"/>
      <c r="F23" s="17"/>
      <c r="G23" s="18"/>
      <c r="H23" s="3"/>
      <c r="I23" s="19"/>
      <c r="J23" s="17"/>
      <c r="K23" s="17"/>
      <c r="L23" s="17"/>
      <c r="M23" s="17"/>
      <c r="N23" s="20"/>
    </row>
    <row r="24" spans="1:16" s="21" customFormat="1">
      <c r="A24" s="2"/>
      <c r="B24" s="22" t="s">
        <v>20</v>
      </c>
      <c r="C24" s="23"/>
      <c r="D24" s="23" t="s">
        <v>13</v>
      </c>
      <c r="E24" s="23"/>
      <c r="F24" s="23"/>
      <c r="G24" s="24" t="s">
        <v>14</v>
      </c>
      <c r="H24" s="3"/>
      <c r="I24" s="22" t="str">
        <f t="shared" ref="I24:I36" si="0">B24</f>
        <v>Sorghum</v>
      </c>
      <c r="J24" s="23"/>
      <c r="K24" s="23" t="s">
        <v>13</v>
      </c>
      <c r="L24" s="23"/>
      <c r="M24" s="23"/>
      <c r="N24" s="24" t="s">
        <v>14</v>
      </c>
    </row>
    <row r="25" spans="1:16" s="21" customFormat="1">
      <c r="A25" s="2"/>
      <c r="B25" s="22" t="s">
        <v>21</v>
      </c>
      <c r="C25" s="25">
        <v>0.3</v>
      </c>
      <c r="D25" s="26">
        <f>C25+$G37</f>
        <v>0.32500000000000001</v>
      </c>
      <c r="E25" s="26">
        <f>D25+$G37</f>
        <v>0.35000000000000003</v>
      </c>
      <c r="F25" s="26">
        <f>E25+$G37</f>
        <v>0.37500000000000006</v>
      </c>
      <c r="G25" s="27" t="str">
        <f>"@ "&amp;FIXED(D25*100,1)&amp;"%"</f>
        <v>@ 32.5%</v>
      </c>
      <c r="H25" s="3"/>
      <c r="I25" s="22" t="str">
        <f t="shared" si="0"/>
        <v>Price</v>
      </c>
      <c r="J25" s="26">
        <f>C25</f>
        <v>0.3</v>
      </c>
      <c r="K25" s="26">
        <f>D25</f>
        <v>0.32500000000000001</v>
      </c>
      <c r="L25" s="26">
        <f>E25</f>
        <v>0.35000000000000003</v>
      </c>
      <c r="M25" s="26">
        <f>F25</f>
        <v>0.37500000000000006</v>
      </c>
      <c r="N25" s="27" t="str">
        <f>"@ "&amp;FIXED(K25*100,1)&amp;"%"</f>
        <v>@ 32.5%</v>
      </c>
    </row>
    <row r="26" spans="1:16" s="21" customFormat="1">
      <c r="A26" s="2"/>
      <c r="B26" s="28" t="s">
        <v>11</v>
      </c>
      <c r="C26" s="29" t="s">
        <v>18</v>
      </c>
      <c r="D26" s="29"/>
      <c r="E26" s="29"/>
      <c r="F26" s="29"/>
      <c r="G26" s="24" t="s">
        <v>24</v>
      </c>
      <c r="H26" s="3"/>
      <c r="I26" s="28" t="str">
        <f t="shared" si="0"/>
        <v>($/bu)</v>
      </c>
      <c r="J26" s="29" t="s">
        <v>18</v>
      </c>
      <c r="K26" s="29"/>
      <c r="L26" s="29"/>
      <c r="M26" s="29"/>
      <c r="N26" s="24" t="s">
        <v>24</v>
      </c>
    </row>
    <row r="27" spans="1:16" s="21" customFormat="1">
      <c r="A27" s="2"/>
      <c r="B27" s="30">
        <v>2.5</v>
      </c>
      <c r="C27" s="31">
        <f t="shared" ref="C27:F36" si="1">($G$4*$B27-($N$11+$N$15)-$G$4*$N$13)/($G$14/C$25/2000)</f>
        <v>12.887932330827068</v>
      </c>
      <c r="D27" s="32">
        <f t="shared" si="1"/>
        <v>13.961926691729325</v>
      </c>
      <c r="E27" s="32">
        <f t="shared" si="1"/>
        <v>15.035921052631581</v>
      </c>
      <c r="F27" s="33">
        <f t="shared" si="1"/>
        <v>16.109915413533837</v>
      </c>
      <c r="G27" s="34">
        <f t="shared" ref="G27:G36" si="2">D27/B27</f>
        <v>5.58477067669173</v>
      </c>
      <c r="H27" s="10"/>
      <c r="I27" s="35">
        <f t="shared" si="0"/>
        <v>2.5</v>
      </c>
      <c r="J27" s="31">
        <f t="shared" ref="J27:M36" si="3">($G$4*$I27-($N$11+$N$15)-$G$4*$N$13+$N$14*$G$14/J$25/2000)/($G$14/J$25/2000)</f>
        <v>21.38793233082707</v>
      </c>
      <c r="K27" s="32">
        <f t="shared" si="3"/>
        <v>22.461926691729328</v>
      </c>
      <c r="L27" s="32">
        <f t="shared" si="3"/>
        <v>23.535921052631583</v>
      </c>
      <c r="M27" s="33">
        <f t="shared" si="3"/>
        <v>24.609915413533841</v>
      </c>
      <c r="N27" s="34">
        <f t="shared" ref="N27:N36" si="4">K27/I27</f>
        <v>8.9847706766917312</v>
      </c>
    </row>
    <row r="28" spans="1:16" s="21" customFormat="1">
      <c r="A28" s="2"/>
      <c r="B28" s="35">
        <f t="shared" ref="B28:B36" si="5">B27+N$37</f>
        <v>2.75</v>
      </c>
      <c r="C28" s="36">
        <f t="shared" si="1"/>
        <v>14.360363408521305</v>
      </c>
      <c r="D28" s="37">
        <f t="shared" si="1"/>
        <v>15.557060359231414</v>
      </c>
      <c r="E28" s="37">
        <f t="shared" si="1"/>
        <v>16.753757309941523</v>
      </c>
      <c r="F28" s="38">
        <f t="shared" si="1"/>
        <v>17.950454260651632</v>
      </c>
      <c r="G28" s="39">
        <f t="shared" si="2"/>
        <v>5.6571128579023329</v>
      </c>
      <c r="H28" s="10"/>
      <c r="I28" s="35">
        <f t="shared" si="0"/>
        <v>2.75</v>
      </c>
      <c r="J28" s="36">
        <f t="shared" si="3"/>
        <v>22.860363408521305</v>
      </c>
      <c r="K28" s="37">
        <f t="shared" si="3"/>
        <v>24.057060359231414</v>
      </c>
      <c r="L28" s="37">
        <f t="shared" si="3"/>
        <v>25.253757309941523</v>
      </c>
      <c r="M28" s="38">
        <f t="shared" si="3"/>
        <v>26.450454260651636</v>
      </c>
      <c r="N28" s="39">
        <f t="shared" si="4"/>
        <v>8.7480219488114237</v>
      </c>
    </row>
    <row r="29" spans="1:16" s="21" customFormat="1">
      <c r="A29" s="2"/>
      <c r="B29" s="35">
        <f t="shared" si="5"/>
        <v>3</v>
      </c>
      <c r="C29" s="36">
        <f t="shared" si="1"/>
        <v>15.832794486215541</v>
      </c>
      <c r="D29" s="37">
        <f t="shared" si="1"/>
        <v>17.152194026733504</v>
      </c>
      <c r="E29" s="37">
        <f t="shared" si="1"/>
        <v>18.471593567251464</v>
      </c>
      <c r="F29" s="38">
        <f t="shared" si="1"/>
        <v>19.790993107769427</v>
      </c>
      <c r="G29" s="39">
        <f t="shared" si="2"/>
        <v>5.717398008911168</v>
      </c>
      <c r="H29" s="10"/>
      <c r="I29" s="35">
        <f t="shared" si="0"/>
        <v>3</v>
      </c>
      <c r="J29" s="36">
        <f t="shared" si="3"/>
        <v>24.332794486215541</v>
      </c>
      <c r="K29" s="37">
        <f t="shared" si="3"/>
        <v>25.652194026733504</v>
      </c>
      <c r="L29" s="37">
        <f t="shared" si="3"/>
        <v>26.971593567251464</v>
      </c>
      <c r="M29" s="38">
        <f t="shared" si="3"/>
        <v>28.290993107769431</v>
      </c>
      <c r="N29" s="39">
        <f t="shared" si="4"/>
        <v>8.5507313422445019</v>
      </c>
    </row>
    <row r="30" spans="1:16" s="21" customFormat="1">
      <c r="A30" s="2"/>
      <c r="B30" s="35">
        <f t="shared" si="5"/>
        <v>3.25</v>
      </c>
      <c r="C30" s="36">
        <f t="shared" si="1"/>
        <v>17.305225563909776</v>
      </c>
      <c r="D30" s="37">
        <f t="shared" si="1"/>
        <v>18.74732769423559</v>
      </c>
      <c r="E30" s="37">
        <f t="shared" si="1"/>
        <v>20.189429824561405</v>
      </c>
      <c r="F30" s="38">
        <f t="shared" si="1"/>
        <v>21.631531954887222</v>
      </c>
      <c r="G30" s="39">
        <f t="shared" si="2"/>
        <v>5.7684085213032583</v>
      </c>
      <c r="H30" s="10"/>
      <c r="I30" s="35">
        <f t="shared" si="0"/>
        <v>3.25</v>
      </c>
      <c r="J30" s="36">
        <f t="shared" si="3"/>
        <v>25.805225563909776</v>
      </c>
      <c r="K30" s="37">
        <f t="shared" si="3"/>
        <v>27.247327694235594</v>
      </c>
      <c r="L30" s="37">
        <f t="shared" si="3"/>
        <v>28.689429824561408</v>
      </c>
      <c r="M30" s="38">
        <f t="shared" si="3"/>
        <v>30.131531954887226</v>
      </c>
      <c r="N30" s="39">
        <f t="shared" si="4"/>
        <v>8.3837931366878742</v>
      </c>
    </row>
    <row r="31" spans="1:16" s="21" customFormat="1">
      <c r="A31" s="2"/>
      <c r="B31" s="35">
        <f t="shared" si="5"/>
        <v>3.5</v>
      </c>
      <c r="C31" s="36">
        <f t="shared" si="1"/>
        <v>18.777656641604011</v>
      </c>
      <c r="D31" s="37">
        <f t="shared" si="1"/>
        <v>20.34246136173768</v>
      </c>
      <c r="E31" s="37">
        <f t="shared" si="1"/>
        <v>21.907266081871349</v>
      </c>
      <c r="F31" s="38">
        <f t="shared" si="1"/>
        <v>23.472070802005017</v>
      </c>
      <c r="G31" s="39">
        <f t="shared" si="2"/>
        <v>5.8121318176393375</v>
      </c>
      <c r="H31" s="10"/>
      <c r="I31" s="35">
        <f t="shared" si="0"/>
        <v>3.5</v>
      </c>
      <c r="J31" s="36">
        <f t="shared" si="3"/>
        <v>27.277656641604011</v>
      </c>
      <c r="K31" s="37">
        <f t="shared" si="3"/>
        <v>28.84246136173768</v>
      </c>
      <c r="L31" s="37">
        <f t="shared" si="3"/>
        <v>30.407266081871349</v>
      </c>
      <c r="M31" s="38">
        <f t="shared" si="3"/>
        <v>31.972070802005021</v>
      </c>
      <c r="N31" s="39">
        <f t="shared" si="4"/>
        <v>8.2407032462107654</v>
      </c>
    </row>
    <row r="32" spans="1:16" s="21" customFormat="1">
      <c r="A32" s="2"/>
      <c r="B32" s="35">
        <f t="shared" si="5"/>
        <v>3.75</v>
      </c>
      <c r="C32" s="36">
        <f t="shared" si="1"/>
        <v>20.250087719298246</v>
      </c>
      <c r="D32" s="37">
        <f t="shared" si="1"/>
        <v>21.93759502923977</v>
      </c>
      <c r="E32" s="37">
        <f t="shared" si="1"/>
        <v>23.625102339181289</v>
      </c>
      <c r="F32" s="38">
        <f t="shared" si="1"/>
        <v>25.312609649122813</v>
      </c>
      <c r="G32" s="39">
        <f t="shared" si="2"/>
        <v>5.8500253411306051</v>
      </c>
      <c r="H32" s="10"/>
      <c r="I32" s="35">
        <f t="shared" si="0"/>
        <v>3.75</v>
      </c>
      <c r="J32" s="36">
        <f t="shared" si="3"/>
        <v>28.750087719298246</v>
      </c>
      <c r="K32" s="37">
        <f t="shared" si="3"/>
        <v>30.43759502923977</v>
      </c>
      <c r="L32" s="37">
        <f t="shared" si="3"/>
        <v>32.125102339181289</v>
      </c>
      <c r="M32" s="38">
        <f t="shared" si="3"/>
        <v>33.812609649122813</v>
      </c>
      <c r="N32" s="39">
        <f t="shared" si="4"/>
        <v>8.1166920077972726</v>
      </c>
    </row>
    <row r="33" spans="1:14" s="21" customFormat="1">
      <c r="A33" s="2"/>
      <c r="B33" s="35">
        <f t="shared" si="5"/>
        <v>4</v>
      </c>
      <c r="C33" s="36">
        <f t="shared" si="1"/>
        <v>21.722518796992482</v>
      </c>
      <c r="D33" s="37">
        <f t="shared" si="1"/>
        <v>23.532728696741856</v>
      </c>
      <c r="E33" s="37">
        <f t="shared" si="1"/>
        <v>25.34293859649123</v>
      </c>
      <c r="F33" s="38">
        <f t="shared" si="1"/>
        <v>27.153148496240608</v>
      </c>
      <c r="G33" s="39">
        <f t="shared" si="2"/>
        <v>5.883182174185464</v>
      </c>
      <c r="H33" s="10"/>
      <c r="I33" s="35">
        <f t="shared" si="0"/>
        <v>4</v>
      </c>
      <c r="J33" s="36">
        <f t="shared" si="3"/>
        <v>30.222518796992482</v>
      </c>
      <c r="K33" s="37">
        <f t="shared" si="3"/>
        <v>32.032728696741856</v>
      </c>
      <c r="L33" s="37">
        <f t="shared" si="3"/>
        <v>33.84293859649123</v>
      </c>
      <c r="M33" s="38">
        <f t="shared" si="3"/>
        <v>35.653148496240611</v>
      </c>
      <c r="N33" s="39">
        <f t="shared" si="4"/>
        <v>8.008182174185464</v>
      </c>
    </row>
    <row r="34" spans="1:14" s="21" customFormat="1">
      <c r="A34" s="2"/>
      <c r="B34" s="35">
        <f t="shared" si="5"/>
        <v>4.25</v>
      </c>
      <c r="C34" s="36">
        <f t="shared" si="1"/>
        <v>23.194949874686717</v>
      </c>
      <c r="D34" s="37">
        <f t="shared" si="1"/>
        <v>25.127862364243946</v>
      </c>
      <c r="E34" s="37">
        <f t="shared" si="1"/>
        <v>27.060774853801174</v>
      </c>
      <c r="F34" s="38">
        <f t="shared" si="1"/>
        <v>28.993687343358403</v>
      </c>
      <c r="G34" s="39">
        <f t="shared" si="2"/>
        <v>5.9124382033515168</v>
      </c>
      <c r="H34" s="10"/>
      <c r="I34" s="35">
        <f t="shared" si="0"/>
        <v>4.25</v>
      </c>
      <c r="J34" s="36">
        <f t="shared" si="3"/>
        <v>31.694949874686721</v>
      </c>
      <c r="K34" s="37">
        <f t="shared" si="3"/>
        <v>33.627862364243946</v>
      </c>
      <c r="L34" s="37">
        <f t="shared" si="3"/>
        <v>35.560774853801171</v>
      </c>
      <c r="M34" s="38">
        <f t="shared" si="3"/>
        <v>37.493687343358403</v>
      </c>
      <c r="N34" s="39">
        <f t="shared" si="4"/>
        <v>7.9124382033515168</v>
      </c>
    </row>
    <row r="35" spans="1:14" s="21" customFormat="1">
      <c r="A35" s="2"/>
      <c r="B35" s="35">
        <f t="shared" si="5"/>
        <v>4.5</v>
      </c>
      <c r="C35" s="36">
        <f t="shared" si="1"/>
        <v>24.667380952380956</v>
      </c>
      <c r="D35" s="37">
        <f t="shared" si="1"/>
        <v>26.722996031746035</v>
      </c>
      <c r="E35" s="37">
        <f t="shared" si="1"/>
        <v>28.778611111111115</v>
      </c>
      <c r="F35" s="38">
        <f t="shared" si="1"/>
        <v>30.834226190476198</v>
      </c>
      <c r="G35" s="39">
        <f t="shared" si="2"/>
        <v>5.9384435626102299</v>
      </c>
      <c r="H35" s="10"/>
      <c r="I35" s="35">
        <f t="shared" si="0"/>
        <v>4.5</v>
      </c>
      <c r="J35" s="36">
        <f t="shared" si="3"/>
        <v>33.167380952380952</v>
      </c>
      <c r="K35" s="37">
        <f t="shared" si="3"/>
        <v>35.222996031746035</v>
      </c>
      <c r="L35" s="37">
        <f t="shared" si="3"/>
        <v>37.278611111111118</v>
      </c>
      <c r="M35" s="38">
        <f t="shared" si="3"/>
        <v>39.334226190476201</v>
      </c>
      <c r="N35" s="39">
        <f t="shared" si="4"/>
        <v>7.8273324514991192</v>
      </c>
    </row>
    <row r="36" spans="1:14" s="21" customFormat="1" ht="16.5" thickBot="1">
      <c r="A36" s="2"/>
      <c r="B36" s="40">
        <f t="shared" si="5"/>
        <v>4.75</v>
      </c>
      <c r="C36" s="41">
        <f t="shared" si="1"/>
        <v>26.139812030075191</v>
      </c>
      <c r="D36" s="42">
        <f t="shared" si="1"/>
        <v>28.318129699248125</v>
      </c>
      <c r="E36" s="42">
        <f t="shared" si="1"/>
        <v>30.496447368421055</v>
      </c>
      <c r="F36" s="43">
        <f t="shared" si="1"/>
        <v>32.674765037593993</v>
      </c>
      <c r="G36" s="44">
        <f t="shared" si="2"/>
        <v>5.9617115156311842</v>
      </c>
      <c r="H36" s="10"/>
      <c r="I36" s="45">
        <f t="shared" si="0"/>
        <v>4.75</v>
      </c>
      <c r="J36" s="41">
        <f t="shared" si="3"/>
        <v>34.639812030075191</v>
      </c>
      <c r="K36" s="42">
        <f t="shared" si="3"/>
        <v>36.818129699248125</v>
      </c>
      <c r="L36" s="42">
        <f t="shared" si="3"/>
        <v>38.996447368421059</v>
      </c>
      <c r="M36" s="43">
        <f t="shared" si="3"/>
        <v>41.174765037593993</v>
      </c>
      <c r="N36" s="44">
        <f t="shared" si="4"/>
        <v>7.7511851998417107</v>
      </c>
    </row>
    <row r="37" spans="1:14" s="21" customFormat="1">
      <c r="B37" s="46" t="s">
        <v>26</v>
      </c>
      <c r="C37" s="10"/>
      <c r="E37" s="10"/>
      <c r="F37" s="10"/>
      <c r="G37" s="47">
        <v>2.5000000000000001E-2</v>
      </c>
      <c r="H37" s="3"/>
      <c r="I37" s="1" t="s">
        <v>39</v>
      </c>
      <c r="J37" s="1"/>
      <c r="K37" s="1"/>
      <c r="L37" s="1"/>
      <c r="M37" s="1"/>
      <c r="N37" s="48">
        <v>0.25</v>
      </c>
    </row>
    <row r="38" spans="1:14" s="21" customFormat="1"/>
    <row r="39" spans="1:14" s="21" customFormat="1" ht="16.5" thickBot="1">
      <c r="B39" s="11" t="s">
        <v>53</v>
      </c>
      <c r="C39" s="12"/>
      <c r="D39" s="12"/>
      <c r="E39" s="12"/>
      <c r="F39" s="12"/>
      <c r="G39" s="12"/>
      <c r="I39" s="13" t="s">
        <v>54</v>
      </c>
      <c r="J39" s="14"/>
      <c r="K39" s="14"/>
      <c r="L39" s="14"/>
      <c r="M39" s="14"/>
      <c r="N39" s="14"/>
    </row>
    <row r="40" spans="1:14" s="21" customFormat="1">
      <c r="A40" s="2"/>
      <c r="B40" s="49"/>
      <c r="C40" s="50"/>
      <c r="D40" s="50"/>
      <c r="E40" s="50"/>
      <c r="F40" s="50"/>
      <c r="G40" s="51"/>
      <c r="H40" s="2"/>
      <c r="I40" s="52"/>
      <c r="J40" s="50"/>
      <c r="K40" s="50"/>
      <c r="L40" s="50"/>
      <c r="M40" s="50"/>
      <c r="N40" s="51"/>
    </row>
    <row r="41" spans="1:14" s="21" customFormat="1">
      <c r="A41" s="2"/>
      <c r="B41" s="53" t="str">
        <f t="shared" ref="B41:B53" si="6">B24</f>
        <v>Sorghum</v>
      </c>
      <c r="C41" s="23"/>
      <c r="D41" s="23" t="s">
        <v>15</v>
      </c>
      <c r="E41" s="23"/>
      <c r="F41" s="23"/>
      <c r="G41" s="54"/>
      <c r="H41" s="2"/>
      <c r="I41" s="53" t="str">
        <f>B41</f>
        <v>Sorghum</v>
      </c>
      <c r="J41" s="23"/>
      <c r="K41" s="23" t="s">
        <v>15</v>
      </c>
      <c r="L41" s="23"/>
      <c r="M41" s="23"/>
      <c r="N41" s="54"/>
    </row>
    <row r="42" spans="1:14" s="21" customFormat="1">
      <c r="A42" s="2"/>
      <c r="B42" s="53" t="str">
        <f t="shared" si="6"/>
        <v>Price</v>
      </c>
      <c r="C42" s="26">
        <f>D42-$G54</f>
        <v>0.41999999999999993</v>
      </c>
      <c r="D42" s="26">
        <f>E42-$G54</f>
        <v>0.44499999999999995</v>
      </c>
      <c r="E42" s="26">
        <f>G9</f>
        <v>0.47</v>
      </c>
      <c r="F42" s="26">
        <f>E42+G54</f>
        <v>0.495</v>
      </c>
      <c r="G42" s="55">
        <f>F42+G54</f>
        <v>0.52</v>
      </c>
      <c r="H42" s="2"/>
      <c r="I42" s="53" t="str">
        <f>B42</f>
        <v>Price</v>
      </c>
      <c r="J42" s="26">
        <f>C42</f>
        <v>0.41999999999999993</v>
      </c>
      <c r="K42" s="26">
        <f>D42</f>
        <v>0.44499999999999995</v>
      </c>
      <c r="L42" s="26">
        <f>E42</f>
        <v>0.47</v>
      </c>
      <c r="M42" s="26">
        <f>F42</f>
        <v>0.495</v>
      </c>
      <c r="N42" s="55">
        <f>G42</f>
        <v>0.52</v>
      </c>
    </row>
    <row r="43" spans="1:14" s="21" customFormat="1">
      <c r="A43" s="2"/>
      <c r="B43" s="56" t="str">
        <f t="shared" si="6"/>
        <v>($/bu)</v>
      </c>
      <c r="C43" s="29" t="s">
        <v>18</v>
      </c>
      <c r="D43" s="29"/>
      <c r="E43" s="29"/>
      <c r="F43" s="29"/>
      <c r="G43" s="57"/>
      <c r="H43" s="2"/>
      <c r="I43" s="56" t="str">
        <f>B43</f>
        <v>($/bu)</v>
      </c>
      <c r="J43" s="29" t="s">
        <v>18</v>
      </c>
      <c r="K43" s="29"/>
      <c r="L43" s="29"/>
      <c r="M43" s="29"/>
      <c r="N43" s="57"/>
    </row>
    <row r="44" spans="1:14" s="21" customFormat="1">
      <c r="A44" s="2"/>
      <c r="B44" s="58">
        <f t="shared" si="6"/>
        <v>2.5</v>
      </c>
      <c r="C44" s="37">
        <f t="shared" ref="C44:G53" si="7">($G$4*$B44-($N$11+$N$15)-$G$4*$N$13)/($G$7/C$42/$G$11/2000)</f>
        <v>13.436354983202685</v>
      </c>
      <c r="D44" s="37">
        <f t="shared" si="7"/>
        <v>14.236138017917133</v>
      </c>
      <c r="E44" s="37">
        <f t="shared" si="7"/>
        <v>15.035921052631579</v>
      </c>
      <c r="F44" s="37">
        <f t="shared" si="7"/>
        <v>15.835704087346024</v>
      </c>
      <c r="G44" s="59">
        <f t="shared" si="7"/>
        <v>16.635487122060468</v>
      </c>
      <c r="H44" s="2"/>
      <c r="I44" s="58">
        <f t="shared" ref="I44:I53" si="8">I27</f>
        <v>2.5</v>
      </c>
      <c r="J44" s="37">
        <f t="shared" ref="J44:J53" si="9">($G$4*$I44-($N$11+$N$15)-$G$4*$N$13+$N$14*$G$7/C$42/$G$11/2000)/($G$7/J$42/$G$11/2000)</f>
        <v>21.936354983202683</v>
      </c>
      <c r="K44" s="37">
        <f t="shared" ref="K44:K53" si="10">($G$4*$I44-($N$11+$N$15)-$G$4*$N$13+$N$14*$G$7/D$42/$G$11/2000)/($G$7/K$42/$G$11/2000)</f>
        <v>22.736138017917135</v>
      </c>
      <c r="L44" s="37">
        <f t="shared" ref="L44:L53" si="11">($G$4*$I44-($N$11+$N$15)-$G$4*$N$13+$N$14*$G$7/E$42/$G$11/2000)/($G$7/L$42/$G$11/2000)</f>
        <v>23.535921052631583</v>
      </c>
      <c r="M44" s="37">
        <f t="shared" ref="M44:M53" si="12">($G$4*$I44-($N$11+$N$15)-$G$4*$N$13+$N$14*$G$7/F$42/$G$11/2000)/($G$7/M$42/$G$11/2000)</f>
        <v>24.335704087346027</v>
      </c>
      <c r="N44" s="59">
        <f t="shared" ref="N44:N53" si="13">($G$4*$I44-($N$11+$N$15)-$G$4*$N$13+$N$14*$G$7/G$42/$G$11/2000)/($G$7/N$42/$G$11/2000)</f>
        <v>25.135487122060468</v>
      </c>
    </row>
    <row r="45" spans="1:14" s="21" customFormat="1">
      <c r="A45" s="2"/>
      <c r="B45" s="58">
        <f t="shared" si="6"/>
        <v>2.75</v>
      </c>
      <c r="C45" s="37">
        <f t="shared" si="7"/>
        <v>14.97144270250093</v>
      </c>
      <c r="D45" s="37">
        <f t="shared" si="7"/>
        <v>15.862600006221227</v>
      </c>
      <c r="E45" s="37">
        <f t="shared" si="7"/>
        <v>16.75375730994152</v>
      </c>
      <c r="F45" s="37">
        <f t="shared" si="7"/>
        <v>17.644914613661811</v>
      </c>
      <c r="G45" s="59">
        <f t="shared" si="7"/>
        <v>18.536071917382106</v>
      </c>
      <c r="H45" s="2"/>
      <c r="I45" s="58">
        <f t="shared" si="8"/>
        <v>2.75</v>
      </c>
      <c r="J45" s="37">
        <f t="shared" si="9"/>
        <v>23.47144270250093</v>
      </c>
      <c r="K45" s="37">
        <f t="shared" si="10"/>
        <v>24.362600006221228</v>
      </c>
      <c r="L45" s="37">
        <f t="shared" si="11"/>
        <v>25.253757309941523</v>
      </c>
      <c r="M45" s="37">
        <f t="shared" si="12"/>
        <v>26.144914613661815</v>
      </c>
      <c r="N45" s="59">
        <f t="shared" si="13"/>
        <v>27.036071917382102</v>
      </c>
    </row>
    <row r="46" spans="1:14" s="21" customFormat="1">
      <c r="A46" s="2"/>
      <c r="B46" s="58">
        <f t="shared" si="6"/>
        <v>3</v>
      </c>
      <c r="C46" s="37">
        <f t="shared" si="7"/>
        <v>16.506530421799177</v>
      </c>
      <c r="D46" s="37">
        <f t="shared" si="7"/>
        <v>17.489061994525319</v>
      </c>
      <c r="E46" s="37">
        <f t="shared" si="7"/>
        <v>18.47159356725146</v>
      </c>
      <c r="F46" s="37">
        <f t="shared" si="7"/>
        <v>19.454125139977602</v>
      </c>
      <c r="G46" s="59">
        <f t="shared" si="7"/>
        <v>20.436656712703744</v>
      </c>
      <c r="H46" s="2"/>
      <c r="I46" s="58">
        <f t="shared" si="8"/>
        <v>3</v>
      </c>
      <c r="J46" s="37">
        <f t="shared" si="9"/>
        <v>25.006530421799173</v>
      </c>
      <c r="K46" s="37">
        <f t="shared" si="10"/>
        <v>25.989061994525322</v>
      </c>
      <c r="L46" s="37">
        <f t="shared" si="11"/>
        <v>26.971593567251464</v>
      </c>
      <c r="M46" s="37">
        <f t="shared" si="12"/>
        <v>27.954125139977606</v>
      </c>
      <c r="N46" s="59">
        <f t="shared" si="13"/>
        <v>28.936656712703741</v>
      </c>
    </row>
    <row r="47" spans="1:14">
      <c r="B47" s="58">
        <f t="shared" si="6"/>
        <v>3.25</v>
      </c>
      <c r="C47" s="37">
        <f t="shared" si="7"/>
        <v>18.04161814109742</v>
      </c>
      <c r="D47" s="37">
        <f t="shared" si="7"/>
        <v>19.115523982829412</v>
      </c>
      <c r="E47" s="37">
        <f t="shared" si="7"/>
        <v>20.189429824561405</v>
      </c>
      <c r="F47" s="37">
        <f t="shared" si="7"/>
        <v>21.26333566629339</v>
      </c>
      <c r="G47" s="59">
        <f t="shared" si="7"/>
        <v>22.337241508025382</v>
      </c>
      <c r="I47" s="58">
        <f t="shared" si="8"/>
        <v>3.25</v>
      </c>
      <c r="J47" s="37">
        <f t="shared" si="9"/>
        <v>26.54161814109742</v>
      </c>
      <c r="K47" s="37">
        <f t="shared" si="10"/>
        <v>27.615523982829416</v>
      </c>
      <c r="L47" s="37">
        <f t="shared" si="11"/>
        <v>28.689429824561408</v>
      </c>
      <c r="M47" s="37">
        <f t="shared" si="12"/>
        <v>29.763335666293393</v>
      </c>
      <c r="N47" s="59">
        <f t="shared" si="13"/>
        <v>30.837241508025379</v>
      </c>
    </row>
    <row r="48" spans="1:14">
      <c r="B48" s="58">
        <f t="shared" si="6"/>
        <v>3.5</v>
      </c>
      <c r="C48" s="37">
        <f t="shared" si="7"/>
        <v>19.576705860395666</v>
      </c>
      <c r="D48" s="37">
        <f t="shared" si="7"/>
        <v>20.741985971133506</v>
      </c>
      <c r="E48" s="37">
        <f t="shared" si="7"/>
        <v>21.907266081871345</v>
      </c>
      <c r="F48" s="37">
        <f t="shared" si="7"/>
        <v>23.072546192609181</v>
      </c>
      <c r="G48" s="59">
        <f t="shared" si="7"/>
        <v>24.23782630334702</v>
      </c>
      <c r="I48" s="58">
        <f t="shared" si="8"/>
        <v>3.5</v>
      </c>
      <c r="J48" s="37">
        <f t="shared" si="9"/>
        <v>28.076705860395666</v>
      </c>
      <c r="K48" s="37">
        <f t="shared" si="10"/>
        <v>29.241985971133509</v>
      </c>
      <c r="L48" s="37">
        <f t="shared" si="11"/>
        <v>30.407266081871349</v>
      </c>
      <c r="M48" s="37">
        <f t="shared" si="12"/>
        <v>31.572546192609185</v>
      </c>
      <c r="N48" s="59">
        <f t="shared" si="13"/>
        <v>32.737826303347013</v>
      </c>
    </row>
    <row r="49" spans="2:14">
      <c r="B49" s="58">
        <f t="shared" si="6"/>
        <v>3.75</v>
      </c>
      <c r="C49" s="37">
        <f t="shared" si="7"/>
        <v>21.111793579693913</v>
      </c>
      <c r="D49" s="37">
        <f t="shared" si="7"/>
        <v>22.368447959437599</v>
      </c>
      <c r="E49" s="37">
        <f t="shared" si="7"/>
        <v>23.625102339181286</v>
      </c>
      <c r="F49" s="37">
        <f t="shared" si="7"/>
        <v>24.881756718924969</v>
      </c>
      <c r="G49" s="59">
        <f t="shared" si="7"/>
        <v>26.138411098668655</v>
      </c>
      <c r="I49" s="58">
        <f t="shared" si="8"/>
        <v>3.75</v>
      </c>
      <c r="J49" s="37">
        <f t="shared" si="9"/>
        <v>29.611793579693909</v>
      </c>
      <c r="K49" s="37">
        <f t="shared" si="10"/>
        <v>30.868447959437603</v>
      </c>
      <c r="L49" s="37">
        <f t="shared" si="11"/>
        <v>32.125102339181289</v>
      </c>
      <c r="M49" s="37">
        <f t="shared" si="12"/>
        <v>33.381756718924976</v>
      </c>
      <c r="N49" s="59">
        <f t="shared" si="13"/>
        <v>34.638411098668655</v>
      </c>
    </row>
    <row r="50" spans="2:14">
      <c r="B50" s="58">
        <f t="shared" si="6"/>
        <v>4</v>
      </c>
      <c r="C50" s="37">
        <f t="shared" si="7"/>
        <v>22.646881298992156</v>
      </c>
      <c r="D50" s="37">
        <f t="shared" si="7"/>
        <v>23.994909947741693</v>
      </c>
      <c r="E50" s="37">
        <f t="shared" si="7"/>
        <v>25.342938596491226</v>
      </c>
      <c r="F50" s="37">
        <f t="shared" si="7"/>
        <v>26.69096724524076</v>
      </c>
      <c r="G50" s="59">
        <f t="shared" si="7"/>
        <v>28.038995893990293</v>
      </c>
      <c r="I50" s="58">
        <f t="shared" si="8"/>
        <v>4</v>
      </c>
      <c r="J50" s="37">
        <f t="shared" si="9"/>
        <v>31.146881298992156</v>
      </c>
      <c r="K50" s="37">
        <f t="shared" si="10"/>
        <v>32.494909947741696</v>
      </c>
      <c r="L50" s="37">
        <f t="shared" si="11"/>
        <v>33.84293859649123</v>
      </c>
      <c r="M50" s="37">
        <f t="shared" si="12"/>
        <v>35.190967245240763</v>
      </c>
      <c r="N50" s="59">
        <f t="shared" si="13"/>
        <v>36.53899589399029</v>
      </c>
    </row>
    <row r="51" spans="2:14">
      <c r="B51" s="58">
        <f t="shared" si="6"/>
        <v>4.25</v>
      </c>
      <c r="C51" s="37">
        <f t="shared" si="7"/>
        <v>24.181969018290403</v>
      </c>
      <c r="D51" s="37">
        <f t="shared" si="7"/>
        <v>25.621371936045787</v>
      </c>
      <c r="E51" s="37">
        <f t="shared" si="7"/>
        <v>27.060774853801171</v>
      </c>
      <c r="F51" s="37">
        <f t="shared" si="7"/>
        <v>28.500177771556547</v>
      </c>
      <c r="G51" s="59">
        <f t="shared" si="7"/>
        <v>29.939580689311931</v>
      </c>
      <c r="I51" s="58">
        <f t="shared" si="8"/>
        <v>4.25</v>
      </c>
      <c r="J51" s="37">
        <f t="shared" si="9"/>
        <v>32.681969018290403</v>
      </c>
      <c r="K51" s="37">
        <f t="shared" si="10"/>
        <v>34.12137193604579</v>
      </c>
      <c r="L51" s="37">
        <f t="shared" si="11"/>
        <v>35.560774853801171</v>
      </c>
      <c r="M51" s="37">
        <f t="shared" si="12"/>
        <v>37.000177771556551</v>
      </c>
      <c r="N51" s="59">
        <f t="shared" si="13"/>
        <v>38.439580689311931</v>
      </c>
    </row>
    <row r="52" spans="2:14">
      <c r="B52" s="58">
        <f t="shared" si="6"/>
        <v>4.5</v>
      </c>
      <c r="C52" s="37">
        <f t="shared" si="7"/>
        <v>25.717056737588646</v>
      </c>
      <c r="D52" s="37">
        <f t="shared" si="7"/>
        <v>27.24783392434988</v>
      </c>
      <c r="E52" s="37">
        <f t="shared" si="7"/>
        <v>28.778611111111111</v>
      </c>
      <c r="F52" s="37">
        <f t="shared" si="7"/>
        <v>30.309388297872339</v>
      </c>
      <c r="G52" s="59">
        <f t="shared" si="7"/>
        <v>31.84016548463357</v>
      </c>
      <c r="I52" s="58">
        <f t="shared" si="8"/>
        <v>4.5</v>
      </c>
      <c r="J52" s="37">
        <f t="shared" si="9"/>
        <v>34.217056737588649</v>
      </c>
      <c r="K52" s="37">
        <f t="shared" si="10"/>
        <v>35.747833924349884</v>
      </c>
      <c r="L52" s="37">
        <f t="shared" si="11"/>
        <v>37.278611111111111</v>
      </c>
      <c r="M52" s="37">
        <f t="shared" si="12"/>
        <v>38.809388297872339</v>
      </c>
      <c r="N52" s="59">
        <f t="shared" si="13"/>
        <v>40.340165484633566</v>
      </c>
    </row>
    <row r="53" spans="2:14" ht="16.5" thickBot="1">
      <c r="B53" s="60">
        <f t="shared" si="6"/>
        <v>4.75</v>
      </c>
      <c r="C53" s="61">
        <f t="shared" si="7"/>
        <v>27.252144456886892</v>
      </c>
      <c r="D53" s="61">
        <f t="shared" si="7"/>
        <v>28.874295912653974</v>
      </c>
      <c r="E53" s="61">
        <f t="shared" si="7"/>
        <v>30.496447368421052</v>
      </c>
      <c r="F53" s="61">
        <f t="shared" si="7"/>
        <v>32.118598824188126</v>
      </c>
      <c r="G53" s="62">
        <f t="shared" si="7"/>
        <v>33.740750279955208</v>
      </c>
      <c r="I53" s="60">
        <f t="shared" si="8"/>
        <v>4.75</v>
      </c>
      <c r="J53" s="61">
        <f t="shared" si="9"/>
        <v>35.752144456886889</v>
      </c>
      <c r="K53" s="61">
        <f t="shared" si="10"/>
        <v>37.374295912653977</v>
      </c>
      <c r="L53" s="61">
        <f t="shared" si="11"/>
        <v>38.996447368421059</v>
      </c>
      <c r="M53" s="61">
        <f t="shared" si="12"/>
        <v>40.618598824188126</v>
      </c>
      <c r="N53" s="62">
        <f t="shared" si="13"/>
        <v>42.240750279955201</v>
      </c>
    </row>
    <row r="54" spans="2:14">
      <c r="B54" s="46" t="s">
        <v>25</v>
      </c>
      <c r="C54" s="10"/>
      <c r="G54" s="63">
        <f>G37</f>
        <v>2.5000000000000001E-2</v>
      </c>
    </row>
    <row r="55" spans="2:14">
      <c r="I55" s="46"/>
    </row>
    <row r="56" spans="2:14" ht="16.5" thickBot="1">
      <c r="B56" s="11" t="s">
        <v>53</v>
      </c>
      <c r="C56" s="12"/>
      <c r="D56" s="12"/>
      <c r="E56" s="12"/>
      <c r="F56" s="12"/>
      <c r="G56" s="12"/>
      <c r="I56" s="13" t="s">
        <v>54</v>
      </c>
      <c r="J56" s="14"/>
      <c r="K56" s="14"/>
      <c r="L56" s="14"/>
      <c r="M56" s="14"/>
      <c r="N56" s="14"/>
    </row>
    <row r="57" spans="2:14">
      <c r="B57" s="52"/>
      <c r="C57" s="50"/>
      <c r="D57" s="50"/>
      <c r="E57" s="50"/>
      <c r="F57" s="50"/>
      <c r="G57" s="51"/>
      <c r="I57" s="52"/>
      <c r="J57" s="50"/>
      <c r="K57" s="50"/>
      <c r="L57" s="50"/>
      <c r="M57" s="50"/>
      <c r="N57" s="51"/>
    </row>
    <row r="58" spans="2:14">
      <c r="B58" s="53" t="str">
        <f>B41</f>
        <v>Sorghum</v>
      </c>
      <c r="C58" s="29" t="s">
        <v>27</v>
      </c>
      <c r="D58" s="29"/>
      <c r="E58" s="29"/>
      <c r="F58" s="29"/>
      <c r="G58" s="57"/>
      <c r="I58" s="53" t="str">
        <f>B58</f>
        <v>Sorghum</v>
      </c>
      <c r="J58" s="29" t="s">
        <v>30</v>
      </c>
      <c r="K58" s="29"/>
      <c r="L58" s="29"/>
      <c r="M58" s="29"/>
      <c r="N58" s="57"/>
    </row>
    <row r="59" spans="2:14">
      <c r="B59" s="53" t="str">
        <f>B42</f>
        <v>Price</v>
      </c>
      <c r="C59" s="64">
        <f>D59-$G71</f>
        <v>0.33999999999999997</v>
      </c>
      <c r="D59" s="64">
        <f>E59-$G71</f>
        <v>0.37</v>
      </c>
      <c r="E59" s="64">
        <f>N13</f>
        <v>0.4</v>
      </c>
      <c r="F59" s="64">
        <f>E59+$G71</f>
        <v>0.43000000000000005</v>
      </c>
      <c r="G59" s="65">
        <f>F59+$G71</f>
        <v>0.46000000000000008</v>
      </c>
      <c r="I59" s="53" t="str">
        <f>B59</f>
        <v>Price</v>
      </c>
      <c r="J59" s="37">
        <f>K59-$N71</f>
        <v>7.5</v>
      </c>
      <c r="K59" s="37">
        <f>L59-$N71</f>
        <v>8</v>
      </c>
      <c r="L59" s="37">
        <f>N14</f>
        <v>8.5</v>
      </c>
      <c r="M59" s="37">
        <f>L59+$N71</f>
        <v>9</v>
      </c>
      <c r="N59" s="59">
        <f>M59+$N71</f>
        <v>9.5</v>
      </c>
    </row>
    <row r="60" spans="2:14">
      <c r="B60" s="56" t="str">
        <f>B43</f>
        <v>($/bu)</v>
      </c>
      <c r="C60" s="29" t="s">
        <v>18</v>
      </c>
      <c r="D60" s="29"/>
      <c r="E60" s="29"/>
      <c r="F60" s="29"/>
      <c r="G60" s="57"/>
      <c r="I60" s="56" t="str">
        <f>B60</f>
        <v>($/bu)</v>
      </c>
      <c r="J60" s="29" t="s">
        <v>18</v>
      </c>
      <c r="K60" s="29"/>
      <c r="L60" s="29"/>
      <c r="M60" s="29"/>
      <c r="N60" s="57"/>
    </row>
    <row r="61" spans="2:14">
      <c r="B61" s="58">
        <f t="shared" ref="B61:B70" si="14">B27</f>
        <v>2.5</v>
      </c>
      <c r="C61" s="37">
        <f t="shared" ref="C61:G70" si="15">($G$4*$B61-($N$11+$N$15)-$G$4*C$59)/$G$16</f>
        <v>15.448201754385966</v>
      </c>
      <c r="D61" s="37">
        <f t="shared" si="15"/>
        <v>15.242061403508771</v>
      </c>
      <c r="E61" s="37">
        <f t="shared" si="15"/>
        <v>15.035921052631579</v>
      </c>
      <c r="F61" s="37">
        <f t="shared" si="15"/>
        <v>14.829780701754387</v>
      </c>
      <c r="G61" s="59">
        <f t="shared" si="15"/>
        <v>14.623640350877192</v>
      </c>
      <c r="I61" s="58">
        <f t="shared" ref="I61:I70" si="16">I27</f>
        <v>2.5</v>
      </c>
      <c r="J61" s="37">
        <f t="shared" ref="J61:N70" si="17">($G$4*$I61-($N$11+$N$15)-$G$4*$N$13+J$59*$G$16)/$G$16</f>
        <v>22.535921052631579</v>
      </c>
      <c r="K61" s="37">
        <f t="shared" si="17"/>
        <v>23.035921052631579</v>
      </c>
      <c r="L61" s="37">
        <f t="shared" si="17"/>
        <v>23.535921052631579</v>
      </c>
      <c r="M61" s="37">
        <f t="shared" si="17"/>
        <v>24.035921052631583</v>
      </c>
      <c r="N61" s="59">
        <f t="shared" si="17"/>
        <v>24.535921052631579</v>
      </c>
    </row>
    <row r="62" spans="2:14">
      <c r="B62" s="58">
        <f t="shared" si="14"/>
        <v>2.75</v>
      </c>
      <c r="C62" s="37">
        <f t="shared" si="15"/>
        <v>17.166038011695907</v>
      </c>
      <c r="D62" s="37">
        <f t="shared" si="15"/>
        <v>16.959897660818712</v>
      </c>
      <c r="E62" s="37">
        <f t="shared" si="15"/>
        <v>16.75375730994152</v>
      </c>
      <c r="F62" s="37">
        <f t="shared" si="15"/>
        <v>16.547616959064328</v>
      </c>
      <c r="G62" s="59">
        <f t="shared" si="15"/>
        <v>16.341476608187133</v>
      </c>
      <c r="I62" s="58">
        <f t="shared" si="16"/>
        <v>2.75</v>
      </c>
      <c r="J62" s="37">
        <f t="shared" si="17"/>
        <v>24.25375730994152</v>
      </c>
      <c r="K62" s="37">
        <f t="shared" si="17"/>
        <v>24.75375730994152</v>
      </c>
      <c r="L62" s="37">
        <f t="shared" si="17"/>
        <v>25.25375730994152</v>
      </c>
      <c r="M62" s="37">
        <f t="shared" si="17"/>
        <v>25.753757309941523</v>
      </c>
      <c r="N62" s="59">
        <f t="shared" si="17"/>
        <v>26.253757309941523</v>
      </c>
    </row>
    <row r="63" spans="2:14">
      <c r="B63" s="58">
        <f t="shared" si="14"/>
        <v>3</v>
      </c>
      <c r="C63" s="37">
        <f t="shared" si="15"/>
        <v>18.883874269005847</v>
      </c>
      <c r="D63" s="37">
        <f t="shared" si="15"/>
        <v>18.677733918128656</v>
      </c>
      <c r="E63" s="37">
        <f t="shared" si="15"/>
        <v>18.47159356725146</v>
      </c>
      <c r="F63" s="37">
        <f t="shared" si="15"/>
        <v>18.265453216374269</v>
      </c>
      <c r="G63" s="59">
        <f t="shared" si="15"/>
        <v>18.059312865497077</v>
      </c>
      <c r="I63" s="58">
        <f t="shared" si="16"/>
        <v>3</v>
      </c>
      <c r="J63" s="37">
        <f t="shared" si="17"/>
        <v>25.971593567251464</v>
      </c>
      <c r="K63" s="37">
        <f t="shared" si="17"/>
        <v>26.47159356725146</v>
      </c>
      <c r="L63" s="37">
        <f t="shared" si="17"/>
        <v>26.97159356725146</v>
      </c>
      <c r="M63" s="37">
        <f t="shared" si="17"/>
        <v>27.471593567251464</v>
      </c>
      <c r="N63" s="59">
        <f t="shared" si="17"/>
        <v>27.971593567251464</v>
      </c>
    </row>
    <row r="64" spans="2:14">
      <c r="B64" s="58">
        <f t="shared" si="14"/>
        <v>3.25</v>
      </c>
      <c r="C64" s="37">
        <f t="shared" si="15"/>
        <v>20.601710526315788</v>
      </c>
      <c r="D64" s="37">
        <f t="shared" si="15"/>
        <v>20.395570175438596</v>
      </c>
      <c r="E64" s="37">
        <f t="shared" si="15"/>
        <v>20.189429824561405</v>
      </c>
      <c r="F64" s="37">
        <f t="shared" si="15"/>
        <v>19.983289473684213</v>
      </c>
      <c r="G64" s="59">
        <f t="shared" si="15"/>
        <v>19.777149122807021</v>
      </c>
      <c r="I64" s="58">
        <f t="shared" si="16"/>
        <v>3.25</v>
      </c>
      <c r="J64" s="37">
        <f t="shared" si="17"/>
        <v>27.689429824561405</v>
      </c>
      <c r="K64" s="37">
        <f t="shared" si="17"/>
        <v>28.189429824561405</v>
      </c>
      <c r="L64" s="37">
        <f t="shared" si="17"/>
        <v>28.689429824561401</v>
      </c>
      <c r="M64" s="37">
        <f t="shared" si="17"/>
        <v>29.189429824561405</v>
      </c>
      <c r="N64" s="59">
        <f t="shared" si="17"/>
        <v>29.689429824561405</v>
      </c>
    </row>
    <row r="65" spans="2:14">
      <c r="B65" s="58">
        <f t="shared" si="14"/>
        <v>3.5</v>
      </c>
      <c r="C65" s="37">
        <f t="shared" si="15"/>
        <v>22.319546783625729</v>
      </c>
      <c r="D65" s="37">
        <f t="shared" si="15"/>
        <v>22.113406432748537</v>
      </c>
      <c r="E65" s="37">
        <f t="shared" si="15"/>
        <v>21.907266081871345</v>
      </c>
      <c r="F65" s="37">
        <f t="shared" si="15"/>
        <v>21.701125730994153</v>
      </c>
      <c r="G65" s="59">
        <f t="shared" si="15"/>
        <v>21.494985380116962</v>
      </c>
      <c r="I65" s="58">
        <f t="shared" si="16"/>
        <v>3.5</v>
      </c>
      <c r="J65" s="37">
        <f t="shared" si="17"/>
        <v>29.407266081871345</v>
      </c>
      <c r="K65" s="37">
        <f t="shared" si="17"/>
        <v>29.907266081871345</v>
      </c>
      <c r="L65" s="37">
        <f t="shared" si="17"/>
        <v>30.407266081871345</v>
      </c>
      <c r="M65" s="37">
        <f t="shared" si="17"/>
        <v>30.907266081871349</v>
      </c>
      <c r="N65" s="59">
        <f t="shared" si="17"/>
        <v>31.407266081871349</v>
      </c>
    </row>
    <row r="66" spans="2:14">
      <c r="B66" s="58">
        <f t="shared" si="14"/>
        <v>3.75</v>
      </c>
      <c r="C66" s="37">
        <f t="shared" si="15"/>
        <v>24.037383040935669</v>
      </c>
      <c r="D66" s="37">
        <f t="shared" si="15"/>
        <v>23.831242690058478</v>
      </c>
      <c r="E66" s="37">
        <f t="shared" si="15"/>
        <v>23.625102339181286</v>
      </c>
      <c r="F66" s="37">
        <f t="shared" si="15"/>
        <v>23.418961988304094</v>
      </c>
      <c r="G66" s="59">
        <f t="shared" si="15"/>
        <v>23.212821637426902</v>
      </c>
      <c r="I66" s="58">
        <f t="shared" si="16"/>
        <v>3.75</v>
      </c>
      <c r="J66" s="37">
        <f t="shared" si="17"/>
        <v>31.125102339181286</v>
      </c>
      <c r="K66" s="37">
        <f t="shared" si="17"/>
        <v>31.625102339181286</v>
      </c>
      <c r="L66" s="37">
        <f t="shared" si="17"/>
        <v>32.125102339181289</v>
      </c>
      <c r="M66" s="37">
        <f t="shared" si="17"/>
        <v>32.625102339181289</v>
      </c>
      <c r="N66" s="59">
        <f t="shared" si="17"/>
        <v>33.125102339181289</v>
      </c>
    </row>
    <row r="67" spans="2:14">
      <c r="B67" s="58">
        <f t="shared" si="14"/>
        <v>4</v>
      </c>
      <c r="C67" s="37">
        <f t="shared" si="15"/>
        <v>25.755219298245613</v>
      </c>
      <c r="D67" s="37">
        <f t="shared" si="15"/>
        <v>25.549078947368422</v>
      </c>
      <c r="E67" s="37">
        <f t="shared" si="15"/>
        <v>25.342938596491226</v>
      </c>
      <c r="F67" s="37">
        <f t="shared" si="15"/>
        <v>25.136798245614035</v>
      </c>
      <c r="G67" s="59">
        <f t="shared" si="15"/>
        <v>24.930657894736843</v>
      </c>
      <c r="I67" s="58">
        <f t="shared" si="16"/>
        <v>4</v>
      </c>
      <c r="J67" s="37">
        <f t="shared" si="17"/>
        <v>32.84293859649123</v>
      </c>
      <c r="K67" s="37">
        <f t="shared" si="17"/>
        <v>33.34293859649123</v>
      </c>
      <c r="L67" s="37">
        <f t="shared" si="17"/>
        <v>33.84293859649123</v>
      </c>
      <c r="M67" s="37">
        <f t="shared" si="17"/>
        <v>34.34293859649123</v>
      </c>
      <c r="N67" s="59">
        <f t="shared" si="17"/>
        <v>34.84293859649123</v>
      </c>
    </row>
    <row r="68" spans="2:14">
      <c r="B68" s="58">
        <f t="shared" si="14"/>
        <v>4.25</v>
      </c>
      <c r="C68" s="37">
        <f t="shared" si="15"/>
        <v>27.473055555555554</v>
      </c>
      <c r="D68" s="37">
        <f t="shared" si="15"/>
        <v>27.266915204678362</v>
      </c>
      <c r="E68" s="37">
        <f t="shared" si="15"/>
        <v>27.060774853801171</v>
      </c>
      <c r="F68" s="37">
        <f t="shared" si="15"/>
        <v>26.854634502923979</v>
      </c>
      <c r="G68" s="59">
        <f t="shared" si="15"/>
        <v>26.648494152046787</v>
      </c>
      <c r="I68" s="58">
        <f t="shared" si="16"/>
        <v>4.25</v>
      </c>
      <c r="J68" s="37">
        <f t="shared" si="17"/>
        <v>34.560774853801171</v>
      </c>
      <c r="K68" s="37">
        <f t="shared" si="17"/>
        <v>35.060774853801171</v>
      </c>
      <c r="L68" s="37">
        <f t="shared" si="17"/>
        <v>35.560774853801171</v>
      </c>
      <c r="M68" s="37">
        <f t="shared" si="17"/>
        <v>36.060774853801171</v>
      </c>
      <c r="N68" s="59">
        <f t="shared" si="17"/>
        <v>36.560774853801171</v>
      </c>
    </row>
    <row r="69" spans="2:14">
      <c r="B69" s="58">
        <f t="shared" si="14"/>
        <v>4.5</v>
      </c>
      <c r="C69" s="37">
        <f t="shared" si="15"/>
        <v>29.190891812865495</v>
      </c>
      <c r="D69" s="37">
        <f t="shared" si="15"/>
        <v>28.984751461988303</v>
      </c>
      <c r="E69" s="37">
        <f t="shared" si="15"/>
        <v>28.778611111111111</v>
      </c>
      <c r="F69" s="37">
        <f t="shared" si="15"/>
        <v>28.572470760233919</v>
      </c>
      <c r="G69" s="59">
        <f t="shared" si="15"/>
        <v>28.366330409356728</v>
      </c>
      <c r="I69" s="58">
        <f t="shared" si="16"/>
        <v>4.5</v>
      </c>
      <c r="J69" s="37">
        <f t="shared" si="17"/>
        <v>36.278611111111111</v>
      </c>
      <c r="K69" s="37">
        <f t="shared" si="17"/>
        <v>36.778611111111111</v>
      </c>
      <c r="L69" s="37">
        <f t="shared" si="17"/>
        <v>37.278611111111111</v>
      </c>
      <c r="M69" s="37">
        <f t="shared" si="17"/>
        <v>37.778611111111111</v>
      </c>
      <c r="N69" s="59">
        <f t="shared" si="17"/>
        <v>38.278611111111111</v>
      </c>
    </row>
    <row r="70" spans="2:14" ht="16.5" thickBot="1">
      <c r="B70" s="60">
        <f t="shared" si="14"/>
        <v>4.75</v>
      </c>
      <c r="C70" s="61">
        <f t="shared" si="15"/>
        <v>30.908728070175435</v>
      </c>
      <c r="D70" s="61">
        <f t="shared" si="15"/>
        <v>30.702587719298243</v>
      </c>
      <c r="E70" s="61">
        <f t="shared" si="15"/>
        <v>30.496447368421052</v>
      </c>
      <c r="F70" s="61">
        <f t="shared" si="15"/>
        <v>30.29030701754386</v>
      </c>
      <c r="G70" s="62">
        <f t="shared" si="15"/>
        <v>30.084166666666668</v>
      </c>
      <c r="I70" s="60">
        <f t="shared" si="16"/>
        <v>4.75</v>
      </c>
      <c r="J70" s="61">
        <f t="shared" si="17"/>
        <v>37.996447368421052</v>
      </c>
      <c r="K70" s="61">
        <f t="shared" si="17"/>
        <v>38.496447368421052</v>
      </c>
      <c r="L70" s="61">
        <f t="shared" si="17"/>
        <v>38.996447368421052</v>
      </c>
      <c r="M70" s="61">
        <f t="shared" si="17"/>
        <v>39.496447368421059</v>
      </c>
      <c r="N70" s="62">
        <f t="shared" si="17"/>
        <v>39.996447368421052</v>
      </c>
    </row>
    <row r="71" spans="2:14">
      <c r="B71" s="1" t="s">
        <v>28</v>
      </c>
      <c r="G71" s="66">
        <v>0.03</v>
      </c>
      <c r="I71" s="1" t="s">
        <v>29</v>
      </c>
      <c r="N71" s="66">
        <v>0.5</v>
      </c>
    </row>
    <row r="72" spans="2:14">
      <c r="I72" s="46"/>
    </row>
    <row r="73" spans="2:14" ht="16.5" thickBot="1">
      <c r="B73" s="11" t="s">
        <v>53</v>
      </c>
      <c r="C73" s="12"/>
      <c r="D73" s="12"/>
      <c r="E73" s="12"/>
      <c r="F73" s="12"/>
      <c r="G73" s="67"/>
      <c r="I73" s="13" t="s">
        <v>54</v>
      </c>
      <c r="J73" s="14"/>
      <c r="K73" s="14"/>
      <c r="L73" s="14"/>
      <c r="M73" s="14"/>
      <c r="N73" s="68"/>
    </row>
    <row r="74" spans="2:14">
      <c r="B74" s="52"/>
      <c r="C74" s="50"/>
      <c r="D74" s="50"/>
      <c r="E74" s="50"/>
      <c r="F74" s="50"/>
      <c r="G74" s="51"/>
      <c r="I74" s="52"/>
      <c r="J74" s="50"/>
      <c r="K74" s="50"/>
      <c r="L74" s="50"/>
      <c r="M74" s="50"/>
      <c r="N74" s="51"/>
    </row>
    <row r="75" spans="2:14">
      <c r="B75" s="53" t="str">
        <f>B58</f>
        <v>Sorghum</v>
      </c>
      <c r="C75" s="29" t="s">
        <v>33</v>
      </c>
      <c r="D75" s="29"/>
      <c r="E75" s="29"/>
      <c r="F75" s="29"/>
      <c r="G75" s="57"/>
      <c r="I75" s="53" t="str">
        <f>B75</f>
        <v>Sorghum</v>
      </c>
      <c r="J75" s="29" t="s">
        <v>16</v>
      </c>
      <c r="K75" s="29"/>
      <c r="L75" s="29"/>
      <c r="M75" s="29"/>
      <c r="N75" s="57"/>
    </row>
    <row r="76" spans="2:14">
      <c r="B76" s="53" t="str">
        <f>B59</f>
        <v>Price</v>
      </c>
      <c r="C76" s="37">
        <f>D76-$G89</f>
        <v>-17.938574468085108</v>
      </c>
      <c r="D76" s="37">
        <f>E76-$G89</f>
        <v>-12.938574468085108</v>
      </c>
      <c r="E76" s="37">
        <f>+L11+N15</f>
        <v>-7.9385744680851085</v>
      </c>
      <c r="F76" s="37">
        <f>E76+$G89</f>
        <v>-2.9385744680851085</v>
      </c>
      <c r="G76" s="59">
        <f>F76+$G89</f>
        <v>2.0614255319148915</v>
      </c>
      <c r="H76" s="2"/>
      <c r="I76" s="53" t="str">
        <f>B76</f>
        <v>Price</v>
      </c>
      <c r="J76" s="37">
        <f>C76</f>
        <v>-17.938574468085108</v>
      </c>
      <c r="K76" s="37">
        <f>D76</f>
        <v>-12.938574468085108</v>
      </c>
      <c r="L76" s="37">
        <f>E76</f>
        <v>-7.9385744680851085</v>
      </c>
      <c r="M76" s="37">
        <f>F76</f>
        <v>-2.9385744680851085</v>
      </c>
      <c r="N76" s="59">
        <f>G76</f>
        <v>2.0614255319148915</v>
      </c>
    </row>
    <row r="77" spans="2:14">
      <c r="B77" s="56" t="str">
        <f>B60</f>
        <v>($/bu)</v>
      </c>
      <c r="C77" s="29" t="s">
        <v>18</v>
      </c>
      <c r="D77" s="29"/>
      <c r="E77" s="29"/>
      <c r="F77" s="29"/>
      <c r="G77" s="57"/>
      <c r="H77" s="2"/>
      <c r="I77" s="56" t="str">
        <f>B77</f>
        <v>($/bu)</v>
      </c>
      <c r="J77" s="29" t="s">
        <v>18</v>
      </c>
      <c r="K77" s="29"/>
      <c r="L77" s="29"/>
      <c r="M77" s="29"/>
      <c r="N77" s="57"/>
    </row>
    <row r="78" spans="2:14">
      <c r="B78" s="58">
        <f t="shared" ref="B78:B87" si="18">B27</f>
        <v>2.5</v>
      </c>
      <c r="C78" s="37">
        <f t="shared" ref="C78:G87" si="19">($G$4*$B78-C$76-$G$4*$N$13)/$G$16</f>
        <v>15.79940383365822</v>
      </c>
      <c r="D78" s="37">
        <f t="shared" si="19"/>
        <v>15.417662443144899</v>
      </c>
      <c r="E78" s="37">
        <f t="shared" si="19"/>
        <v>15.035921052631579</v>
      </c>
      <c r="F78" s="37">
        <f t="shared" si="19"/>
        <v>14.654179662118258</v>
      </c>
      <c r="G78" s="59">
        <f t="shared" si="19"/>
        <v>14.272438271604939</v>
      </c>
      <c r="H78" s="2"/>
      <c r="I78" s="58">
        <f t="shared" ref="I78:I87" si="20">I27</f>
        <v>2.5</v>
      </c>
      <c r="J78" s="37">
        <f t="shared" ref="J78:N87" si="21">($G$4*$I78-J$76-$G$4*$N$13+$G$16*$N$14)/$G$16</f>
        <v>24.299403833658218</v>
      </c>
      <c r="K78" s="37">
        <f t="shared" si="21"/>
        <v>23.917662443144899</v>
      </c>
      <c r="L78" s="37">
        <f t="shared" si="21"/>
        <v>23.535921052631579</v>
      </c>
      <c r="M78" s="37">
        <f t="shared" si="21"/>
        <v>23.154179662118256</v>
      </c>
      <c r="N78" s="59">
        <f t="shared" si="21"/>
        <v>22.772438271604937</v>
      </c>
    </row>
    <row r="79" spans="2:14">
      <c r="B79" s="58">
        <f t="shared" si="18"/>
        <v>2.75</v>
      </c>
      <c r="C79" s="37">
        <f t="shared" si="19"/>
        <v>17.517240090968162</v>
      </c>
      <c r="D79" s="37">
        <f t="shared" si="19"/>
        <v>17.135498700454839</v>
      </c>
      <c r="E79" s="37">
        <f t="shared" si="19"/>
        <v>16.75375730994152</v>
      </c>
      <c r="F79" s="37">
        <f t="shared" si="19"/>
        <v>16.3720159194282</v>
      </c>
      <c r="G79" s="59">
        <f t="shared" si="19"/>
        <v>15.990274528914879</v>
      </c>
      <c r="H79" s="2"/>
      <c r="I79" s="58">
        <f t="shared" si="20"/>
        <v>2.75</v>
      </c>
      <c r="J79" s="37">
        <f t="shared" si="21"/>
        <v>26.017240090968162</v>
      </c>
      <c r="K79" s="37">
        <f t="shared" si="21"/>
        <v>25.635498700454839</v>
      </c>
      <c r="L79" s="37">
        <f t="shared" si="21"/>
        <v>25.25375730994152</v>
      </c>
      <c r="M79" s="37">
        <f t="shared" si="21"/>
        <v>24.8720159194282</v>
      </c>
      <c r="N79" s="59">
        <f t="shared" si="21"/>
        <v>24.490274528914878</v>
      </c>
    </row>
    <row r="80" spans="2:14">
      <c r="B80" s="58">
        <f t="shared" si="18"/>
        <v>3</v>
      </c>
      <c r="C80" s="37">
        <f t="shared" si="19"/>
        <v>19.235076348278103</v>
      </c>
      <c r="D80" s="37">
        <f t="shared" si="19"/>
        <v>18.853334957764783</v>
      </c>
      <c r="E80" s="37">
        <f t="shared" si="19"/>
        <v>18.47159356725146</v>
      </c>
      <c r="F80" s="37">
        <f t="shared" si="19"/>
        <v>18.089852176738141</v>
      </c>
      <c r="G80" s="59">
        <f t="shared" si="19"/>
        <v>17.708110786224822</v>
      </c>
      <c r="H80" s="2"/>
      <c r="I80" s="58">
        <f t="shared" si="20"/>
        <v>3</v>
      </c>
      <c r="J80" s="37">
        <f t="shared" si="21"/>
        <v>27.735076348278103</v>
      </c>
      <c r="K80" s="37">
        <f t="shared" si="21"/>
        <v>27.353334957764783</v>
      </c>
      <c r="L80" s="37">
        <f t="shared" si="21"/>
        <v>26.97159356725146</v>
      </c>
      <c r="M80" s="37">
        <f t="shared" si="21"/>
        <v>26.589852176738141</v>
      </c>
      <c r="N80" s="59">
        <f t="shared" si="21"/>
        <v>26.208110786224822</v>
      </c>
    </row>
    <row r="81" spans="2:14">
      <c r="B81" s="58">
        <f t="shared" si="18"/>
        <v>3.25</v>
      </c>
      <c r="C81" s="37">
        <f t="shared" si="19"/>
        <v>20.952912605588043</v>
      </c>
      <c r="D81" s="37">
        <f t="shared" si="19"/>
        <v>20.571171215074724</v>
      </c>
      <c r="E81" s="37">
        <f t="shared" si="19"/>
        <v>20.189429824561405</v>
      </c>
      <c r="F81" s="37">
        <f t="shared" si="19"/>
        <v>19.807688434048082</v>
      </c>
      <c r="G81" s="59">
        <f t="shared" si="19"/>
        <v>19.425947043534762</v>
      </c>
      <c r="I81" s="58">
        <f t="shared" si="20"/>
        <v>3.25</v>
      </c>
      <c r="J81" s="37">
        <f t="shared" si="21"/>
        <v>29.452912605588043</v>
      </c>
      <c r="K81" s="37">
        <f t="shared" si="21"/>
        <v>29.071171215074724</v>
      </c>
      <c r="L81" s="37">
        <f t="shared" si="21"/>
        <v>28.689429824561401</v>
      </c>
      <c r="M81" s="37">
        <f t="shared" si="21"/>
        <v>28.307688434048082</v>
      </c>
      <c r="N81" s="59">
        <f t="shared" si="21"/>
        <v>27.925947043534762</v>
      </c>
    </row>
    <row r="82" spans="2:14">
      <c r="B82" s="58">
        <f t="shared" si="18"/>
        <v>3.5</v>
      </c>
      <c r="C82" s="37">
        <f t="shared" si="19"/>
        <v>22.670748862897987</v>
      </c>
      <c r="D82" s="37">
        <f t="shared" si="19"/>
        <v>22.289007472384665</v>
      </c>
      <c r="E82" s="37">
        <f t="shared" si="19"/>
        <v>21.907266081871345</v>
      </c>
      <c r="F82" s="37">
        <f t="shared" si="19"/>
        <v>21.525524691358026</v>
      </c>
      <c r="G82" s="59">
        <f t="shared" si="19"/>
        <v>21.143783300844703</v>
      </c>
      <c r="I82" s="58">
        <f t="shared" si="20"/>
        <v>3.5</v>
      </c>
      <c r="J82" s="37">
        <f t="shared" si="21"/>
        <v>31.170748862897984</v>
      </c>
      <c r="K82" s="37">
        <f t="shared" si="21"/>
        <v>30.789007472384665</v>
      </c>
      <c r="L82" s="37">
        <f t="shared" si="21"/>
        <v>30.407266081871345</v>
      </c>
      <c r="M82" s="37">
        <f t="shared" si="21"/>
        <v>30.025524691358022</v>
      </c>
      <c r="N82" s="59">
        <f t="shared" si="21"/>
        <v>29.643783300844703</v>
      </c>
    </row>
    <row r="83" spans="2:14">
      <c r="B83" s="58">
        <f t="shared" si="18"/>
        <v>3.75</v>
      </c>
      <c r="C83" s="37">
        <f t="shared" si="19"/>
        <v>24.388585120207928</v>
      </c>
      <c r="D83" s="37">
        <f t="shared" si="19"/>
        <v>24.006843729694609</v>
      </c>
      <c r="E83" s="37">
        <f t="shared" si="19"/>
        <v>23.625102339181286</v>
      </c>
      <c r="F83" s="37">
        <f t="shared" si="19"/>
        <v>23.243360948667966</v>
      </c>
      <c r="G83" s="59">
        <f t="shared" si="19"/>
        <v>22.861619558154647</v>
      </c>
      <c r="I83" s="58">
        <f t="shared" si="20"/>
        <v>3.75</v>
      </c>
      <c r="J83" s="37">
        <f t="shared" si="21"/>
        <v>32.888585120207928</v>
      </c>
      <c r="K83" s="37">
        <f t="shared" si="21"/>
        <v>32.506843729694609</v>
      </c>
      <c r="L83" s="37">
        <f t="shared" si="21"/>
        <v>32.125102339181289</v>
      </c>
      <c r="M83" s="37">
        <f t="shared" si="21"/>
        <v>31.743360948667966</v>
      </c>
      <c r="N83" s="59">
        <f t="shared" si="21"/>
        <v>31.361619558154644</v>
      </c>
    </row>
    <row r="84" spans="2:14">
      <c r="B84" s="58">
        <f t="shared" si="18"/>
        <v>4</v>
      </c>
      <c r="C84" s="37">
        <f t="shared" si="19"/>
        <v>26.106421377517869</v>
      </c>
      <c r="D84" s="37">
        <f t="shared" si="19"/>
        <v>25.724679987004549</v>
      </c>
      <c r="E84" s="37">
        <f t="shared" si="19"/>
        <v>25.342938596491226</v>
      </c>
      <c r="F84" s="37">
        <f t="shared" si="19"/>
        <v>24.961197205977907</v>
      </c>
      <c r="G84" s="59">
        <f t="shared" si="19"/>
        <v>24.579455815464588</v>
      </c>
      <c r="I84" s="58">
        <f t="shared" si="20"/>
        <v>4</v>
      </c>
      <c r="J84" s="37">
        <f t="shared" si="21"/>
        <v>34.606421377517869</v>
      </c>
      <c r="K84" s="37">
        <f t="shared" si="21"/>
        <v>34.224679987004549</v>
      </c>
      <c r="L84" s="37">
        <f t="shared" si="21"/>
        <v>33.84293859649123</v>
      </c>
      <c r="M84" s="37">
        <f t="shared" si="21"/>
        <v>33.461197205977903</v>
      </c>
      <c r="N84" s="59">
        <f t="shared" si="21"/>
        <v>33.079455815464584</v>
      </c>
    </row>
    <row r="85" spans="2:14">
      <c r="B85" s="58">
        <f t="shared" si="18"/>
        <v>4.25</v>
      </c>
      <c r="C85" s="37">
        <f t="shared" si="19"/>
        <v>27.824257634827809</v>
      </c>
      <c r="D85" s="37">
        <f t="shared" si="19"/>
        <v>27.44251624431449</v>
      </c>
      <c r="E85" s="37">
        <f t="shared" si="19"/>
        <v>27.060774853801171</v>
      </c>
      <c r="F85" s="37">
        <f t="shared" si="19"/>
        <v>26.679033463287848</v>
      </c>
      <c r="G85" s="59">
        <f t="shared" si="19"/>
        <v>26.297292072774528</v>
      </c>
      <c r="I85" s="58">
        <f t="shared" si="20"/>
        <v>4.25</v>
      </c>
      <c r="J85" s="37">
        <f t="shared" si="21"/>
        <v>36.324257634827809</v>
      </c>
      <c r="K85" s="37">
        <f t="shared" si="21"/>
        <v>35.94251624431449</v>
      </c>
      <c r="L85" s="37">
        <f t="shared" si="21"/>
        <v>35.560774853801171</v>
      </c>
      <c r="M85" s="37">
        <f t="shared" si="21"/>
        <v>35.179033463287851</v>
      </c>
      <c r="N85" s="59">
        <f t="shared" si="21"/>
        <v>34.797292072774525</v>
      </c>
    </row>
    <row r="86" spans="2:14">
      <c r="B86" s="58">
        <f t="shared" si="18"/>
        <v>4.5</v>
      </c>
      <c r="C86" s="37">
        <f t="shared" si="19"/>
        <v>29.542093892137753</v>
      </c>
      <c r="D86" s="37">
        <f t="shared" si="19"/>
        <v>29.16035250162443</v>
      </c>
      <c r="E86" s="37">
        <f t="shared" si="19"/>
        <v>28.778611111111111</v>
      </c>
      <c r="F86" s="37">
        <f t="shared" si="19"/>
        <v>28.396869720597792</v>
      </c>
      <c r="G86" s="59">
        <f t="shared" si="19"/>
        <v>28.015128330084469</v>
      </c>
      <c r="I86" s="58">
        <f t="shared" si="20"/>
        <v>4.5</v>
      </c>
      <c r="J86" s="37">
        <f t="shared" si="21"/>
        <v>38.04209389213775</v>
      </c>
      <c r="K86" s="37">
        <f t="shared" si="21"/>
        <v>37.66035250162443</v>
      </c>
      <c r="L86" s="37">
        <f t="shared" si="21"/>
        <v>37.278611111111111</v>
      </c>
      <c r="M86" s="37">
        <f t="shared" si="21"/>
        <v>36.896869720597792</v>
      </c>
      <c r="N86" s="59">
        <f t="shared" si="21"/>
        <v>36.515128330084472</v>
      </c>
    </row>
    <row r="87" spans="2:14" ht="16.5" thickBot="1">
      <c r="B87" s="60">
        <f t="shared" si="18"/>
        <v>4.75</v>
      </c>
      <c r="C87" s="61">
        <f t="shared" si="19"/>
        <v>31.259930149447694</v>
      </c>
      <c r="D87" s="61">
        <f t="shared" si="19"/>
        <v>30.878188758934375</v>
      </c>
      <c r="E87" s="61">
        <f t="shared" si="19"/>
        <v>30.496447368421052</v>
      </c>
      <c r="F87" s="61">
        <f t="shared" si="19"/>
        <v>30.114705977907732</v>
      </c>
      <c r="G87" s="62">
        <f t="shared" si="19"/>
        <v>29.732964587394413</v>
      </c>
      <c r="I87" s="60">
        <f t="shared" si="20"/>
        <v>4.75</v>
      </c>
      <c r="J87" s="61">
        <f t="shared" si="21"/>
        <v>39.759930149447698</v>
      </c>
      <c r="K87" s="61">
        <f t="shared" si="21"/>
        <v>39.378188758934378</v>
      </c>
      <c r="L87" s="61">
        <f t="shared" si="21"/>
        <v>38.996447368421052</v>
      </c>
      <c r="M87" s="61">
        <f t="shared" si="21"/>
        <v>38.614705977907732</v>
      </c>
      <c r="N87" s="62">
        <f t="shared" si="21"/>
        <v>38.232964587394413</v>
      </c>
    </row>
    <row r="88" spans="2:14">
      <c r="B88" s="69" t="s">
        <v>22</v>
      </c>
      <c r="G88" s="21"/>
      <c r="I88" s="70" t="str">
        <f>B88</f>
        <v>* Positve =&gt; higher cost for grain (includes phosphorus removal cost)</v>
      </c>
      <c r="J88" s="46"/>
      <c r="K88" s="46"/>
      <c r="L88" s="46"/>
      <c r="N88" s="21"/>
    </row>
    <row r="89" spans="2:14">
      <c r="B89" s="1" t="s">
        <v>32</v>
      </c>
      <c r="G89" s="7">
        <v>5</v>
      </c>
      <c r="I89" s="46"/>
      <c r="N89" s="21"/>
    </row>
  </sheetData>
  <sheetProtection algorithmName="SHA-512" hashValue="u4QRzTSo/nYCWxSt38o9p9NJx39/5Y20+5BgJF8mNbt+q3pKrAcOk+NlYSg6K/WwCTEz2HJ5Ojx21nuFl2JYxQ==" saltValue="awJD5hqMorcRHrPT+sHt2A==" spinCount="100000" sheet="1" objects="1" scenarios="1"/>
  <mergeCells count="7">
    <mergeCell ref="I8:J8"/>
    <mergeCell ref="I9:J9"/>
    <mergeCell ref="I10:J10"/>
    <mergeCell ref="I11:J11"/>
    <mergeCell ref="I5:J5"/>
    <mergeCell ref="I6:J6"/>
    <mergeCell ref="I7:J7"/>
  </mergeCells>
  <phoneticPr fontId="0" type="noConversion"/>
  <pageMargins left="1" right="0.75" top="0.65" bottom="0.5" header="0" footer="0"/>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Corn</vt:lpstr>
      <vt:lpstr>Sorghum</vt:lpstr>
      <vt:lpstr>Corn!Print_Area</vt:lpstr>
      <vt:lpstr>Introduction!Print_Area</vt:lpstr>
      <vt:lpstr>Sorghum!Print_Area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kdhuyvet</dc:creator>
  <cp:keywords/>
  <dc:description/>
  <cp:lastModifiedBy>robinreid</cp:lastModifiedBy>
  <cp:lastPrinted>2016-06-21T21:12:25Z</cp:lastPrinted>
  <dcterms:created xsi:type="dcterms:W3CDTF">2011-02-10T02:38:04Z</dcterms:created>
  <dcterms:modified xsi:type="dcterms:W3CDTF">2016-07-29T15:35:35Z</dcterms:modified>
</cp:coreProperties>
</file>