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robinreid\Documents\Decision Tool Updates\Grain Seasonality\Nov 2016 update\"/>
    </mc:Choice>
  </mc:AlternateContent>
  <bookViews>
    <workbookView xWindow="0" yWindow="0" windowWidth="28800" windowHeight="11235"/>
  </bookViews>
  <sheets>
    <sheet name="Introduction" sheetId="9" r:id="rId1"/>
    <sheet name="Seasonality Graphs" sheetId="3" r:id="rId2"/>
    <sheet name="Current Year" sheetId="8"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 i="8" l="1"/>
  <c r="C15" i="8" s="1"/>
  <c r="C5" i="8" l="1"/>
  <c r="C9" i="8"/>
  <c r="C6" i="8"/>
  <c r="C10" i="8"/>
  <c r="C14" i="8"/>
  <c r="C7" i="8"/>
  <c r="C11" i="8"/>
  <c r="C8" i="8"/>
  <c r="C12" i="8"/>
  <c r="C4" i="8"/>
  <c r="C13" i="8"/>
  <c r="T76" i="3"/>
  <c r="S76" i="3"/>
  <c r="R76" i="3"/>
  <c r="T39" i="3"/>
  <c r="S44" i="3"/>
  <c r="R49" i="3"/>
  <c r="R72" i="3"/>
  <c r="T55" i="3" l="1"/>
  <c r="S55" i="3"/>
  <c r="R55" i="3"/>
  <c r="F16" i="8"/>
  <c r="G6" i="8" l="1"/>
  <c r="G10" i="8"/>
  <c r="G14" i="8"/>
  <c r="G5" i="8"/>
  <c r="G13" i="8"/>
  <c r="G7" i="8"/>
  <c r="G11" i="8"/>
  <c r="G4" i="8"/>
  <c r="B84" i="3" s="1"/>
  <c r="G9" i="8"/>
  <c r="G15" i="8"/>
  <c r="G8" i="8"/>
  <c r="G12" i="8"/>
  <c r="J16" i="8"/>
  <c r="D16" i="8"/>
  <c r="E15" i="8" s="1"/>
  <c r="K5" i="8" l="1"/>
  <c r="C84" i="3" s="1"/>
  <c r="K9" i="8"/>
  <c r="G84" i="3" s="1"/>
  <c r="K13" i="8"/>
  <c r="K84" i="3" s="1"/>
  <c r="K11" i="8"/>
  <c r="I84" i="3" s="1"/>
  <c r="K15" i="8"/>
  <c r="M84" i="3" s="1"/>
  <c r="K12" i="8"/>
  <c r="J84" i="3" s="1"/>
  <c r="K4" i="8"/>
  <c r="K6" i="8"/>
  <c r="D84" i="3" s="1"/>
  <c r="K10" i="8"/>
  <c r="H84" i="3" s="1"/>
  <c r="K14" i="8"/>
  <c r="L84" i="3" s="1"/>
  <c r="K7" i="8"/>
  <c r="E84" i="3" s="1"/>
  <c r="K8" i="8"/>
  <c r="F84" i="3" s="1"/>
  <c r="E5" i="8"/>
  <c r="E9" i="8"/>
  <c r="E13" i="8"/>
  <c r="E6" i="8"/>
  <c r="E10" i="8"/>
  <c r="E14" i="8"/>
  <c r="E7" i="8"/>
  <c r="E11" i="8"/>
  <c r="E8" i="8"/>
  <c r="E12" i="8"/>
  <c r="E4" i="8"/>
  <c r="M59" i="3"/>
  <c r="L59" i="3"/>
  <c r="K59" i="3"/>
  <c r="J59" i="3"/>
  <c r="I59" i="3"/>
  <c r="H59" i="3"/>
  <c r="G59" i="3"/>
  <c r="F59" i="3"/>
  <c r="E59" i="3"/>
  <c r="D59" i="3"/>
  <c r="C59" i="3"/>
  <c r="B59"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0" i="3"/>
  <c r="T61" i="3"/>
  <c r="T62" i="3"/>
  <c r="T63" i="3"/>
  <c r="T64" i="3"/>
  <c r="T65" i="3"/>
  <c r="T66" i="3"/>
  <c r="T67" i="3"/>
  <c r="T68" i="3"/>
  <c r="T69" i="3"/>
  <c r="T70" i="3"/>
  <c r="T71" i="3"/>
  <c r="T72" i="3"/>
  <c r="T73" i="3"/>
  <c r="T74" i="3"/>
  <c r="T75" i="3"/>
  <c r="S60" i="3"/>
  <c r="S61" i="3"/>
  <c r="S62" i="3"/>
  <c r="S63" i="3"/>
  <c r="S64" i="3"/>
  <c r="S65" i="3"/>
  <c r="S66" i="3"/>
  <c r="S67" i="3"/>
  <c r="S68" i="3"/>
  <c r="S69" i="3"/>
  <c r="S70" i="3"/>
  <c r="S71" i="3"/>
  <c r="S72" i="3"/>
  <c r="S73" i="3"/>
  <c r="S74" i="3"/>
  <c r="S75" i="3"/>
  <c r="R60" i="3"/>
  <c r="R61" i="3"/>
  <c r="R62" i="3"/>
  <c r="R63" i="3"/>
  <c r="R64" i="3"/>
  <c r="R65" i="3"/>
  <c r="R66" i="3"/>
  <c r="R67" i="3"/>
  <c r="R68" i="3"/>
  <c r="R69" i="3"/>
  <c r="R70" i="3"/>
  <c r="R71" i="3"/>
  <c r="R73" i="3"/>
  <c r="R74" i="3"/>
  <c r="R75" i="3"/>
  <c r="S77" i="3" l="1"/>
  <c r="T77" i="3"/>
  <c r="R77" i="3"/>
  <c r="F1" i="7"/>
  <c r="F1" i="6"/>
  <c r="F1" i="5"/>
  <c r="G1" i="7"/>
  <c r="G1" i="6"/>
  <c r="G1" i="5"/>
  <c r="L1" i="6"/>
  <c r="L1" i="7"/>
  <c r="L1" i="5"/>
  <c r="Z25" i="3" l="1"/>
  <c r="Z26" i="3"/>
  <c r="L1" i="2"/>
  <c r="G1" i="2"/>
  <c r="Z29" i="3"/>
  <c r="Z30" i="3"/>
  <c r="Z31" i="3"/>
  <c r="F1" i="2"/>
  <c r="Z33" i="3"/>
  <c r="Z24" i="3"/>
  <c r="F35" i="3"/>
  <c r="F57" i="3" s="1"/>
  <c r="C35" i="3"/>
  <c r="C57"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B38" i="3" l="1"/>
  <c r="M54" i="3"/>
  <c r="K54" i="3"/>
  <c r="L54" i="3"/>
  <c r="G54" i="3"/>
  <c r="C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N54" i="3" l="1"/>
  <c r="C28" i="3"/>
  <c r="H31" i="3"/>
  <c r="H28" i="3"/>
  <c r="H25" i="3"/>
  <c r="I31" i="3"/>
  <c r="I28" i="3"/>
  <c r="I25" i="3"/>
  <c r="N31" i="3"/>
  <c r="N28" i="3"/>
  <c r="N25" i="3"/>
  <c r="C31" i="3"/>
  <c r="K28" i="3"/>
  <c r="K25" i="3"/>
  <c r="K31" i="3"/>
  <c r="L31" i="3"/>
  <c r="L28" i="3"/>
  <c r="L25" i="3"/>
  <c r="M31" i="3"/>
  <c r="M28" i="3"/>
  <c r="M25" i="3"/>
  <c r="C25" i="3"/>
  <c r="G28" i="3"/>
  <c r="G25" i="3"/>
  <c r="G31" i="3"/>
  <c r="F28" i="3"/>
  <c r="F25" i="3"/>
  <c r="F31" i="3"/>
  <c r="O54" i="3"/>
  <c r="D31" i="3"/>
  <c r="D28" i="3"/>
  <c r="D25" i="3"/>
  <c r="E31" i="3"/>
  <c r="E28" i="3"/>
  <c r="E25" i="3"/>
  <c r="J28" i="3"/>
  <c r="J25" i="3"/>
  <c r="J31" i="3"/>
  <c r="N51" i="3"/>
  <c r="G73" i="3" s="1"/>
  <c r="O53" i="3"/>
  <c r="O52" i="3"/>
  <c r="N48" i="3"/>
  <c r="H70" i="3" s="1"/>
  <c r="O49" i="3"/>
  <c r="O47" i="3"/>
  <c r="O48" i="3"/>
  <c r="O46" i="3"/>
  <c r="N49" i="3"/>
  <c r="C71" i="3" s="1"/>
  <c r="O44" i="3"/>
  <c r="N46" i="3"/>
  <c r="L68" i="3" s="1"/>
  <c r="N47" i="3"/>
  <c r="M69" i="3" s="1"/>
  <c r="O45" i="3"/>
  <c r="O41" i="3"/>
  <c r="N45" i="3"/>
  <c r="G67" i="3" s="1"/>
  <c r="N44" i="3"/>
  <c r="J66" i="3" s="1"/>
  <c r="N52" i="3"/>
  <c r="K74" i="3" s="1"/>
  <c r="N41" i="3"/>
  <c r="B63" i="3" s="1"/>
  <c r="N43" i="3"/>
  <c r="K65" i="3" s="1"/>
  <c r="N42" i="3"/>
  <c r="G64" i="3" s="1"/>
  <c r="O42" i="3"/>
  <c r="O43" i="3"/>
  <c r="N39" i="3"/>
  <c r="F61" i="3" s="1"/>
  <c r="O39" i="3"/>
  <c r="N40" i="3"/>
  <c r="G62" i="3" s="1"/>
  <c r="N38" i="3"/>
  <c r="B60" i="3" s="1"/>
  <c r="O40" i="3"/>
  <c r="O38" i="3"/>
  <c r="N53" i="3"/>
  <c r="E75" i="3" s="1"/>
  <c r="O51" i="3"/>
  <c r="O50" i="3"/>
  <c r="N50" i="3"/>
  <c r="B72" i="3" s="1"/>
  <c r="L76" i="3" l="1"/>
  <c r="K76" i="3"/>
  <c r="M76" i="3"/>
  <c r="J76" i="3"/>
  <c r="N76" i="3"/>
  <c r="D76" i="3"/>
  <c r="B76" i="3"/>
  <c r="F76" i="3"/>
  <c r="E76" i="3"/>
  <c r="G76" i="3"/>
  <c r="P54" i="3"/>
  <c r="Q54" i="3" s="1"/>
  <c r="I76" i="3"/>
  <c r="O25" i="3"/>
  <c r="H76" i="3"/>
  <c r="C76" i="3"/>
  <c r="B75" i="3"/>
  <c r="B73" i="3"/>
  <c r="M73" i="3"/>
  <c r="E73" i="3"/>
  <c r="C73" i="3"/>
  <c r="H73" i="3"/>
  <c r="F73" i="3"/>
  <c r="K73" i="3"/>
  <c r="P51" i="3"/>
  <c r="Q51" i="3" s="1"/>
  <c r="I73" i="3"/>
  <c r="J73" i="3"/>
  <c r="D73" i="3"/>
  <c r="L73" i="3"/>
  <c r="B61" i="3"/>
  <c r="K69" i="3"/>
  <c r="E69" i="3"/>
  <c r="H61" i="3"/>
  <c r="D61" i="3"/>
  <c r="I74" i="3"/>
  <c r="J74" i="3"/>
  <c r="J62" i="3"/>
  <c r="I61" i="3"/>
  <c r="J68" i="3"/>
  <c r="H63" i="3"/>
  <c r="E70" i="3"/>
  <c r="G69" i="3"/>
  <c r="M70" i="3"/>
  <c r="F69" i="3"/>
  <c r="L70" i="3"/>
  <c r="F70" i="3"/>
  <c r="M75" i="3"/>
  <c r="L75" i="3"/>
  <c r="P46" i="3"/>
  <c r="Q46" i="3" s="1"/>
  <c r="I70" i="3"/>
  <c r="B70" i="3"/>
  <c r="C69" i="3"/>
  <c r="K70" i="3"/>
  <c r="D70" i="3"/>
  <c r="G70" i="3"/>
  <c r="I69" i="3"/>
  <c r="H69" i="3"/>
  <c r="B69" i="3"/>
  <c r="F63" i="3"/>
  <c r="J71" i="3"/>
  <c r="F71" i="3"/>
  <c r="P49" i="3"/>
  <c r="Q49" i="3" s="1"/>
  <c r="G61" i="3"/>
  <c r="L61" i="3"/>
  <c r="J69" i="3"/>
  <c r="D69" i="3"/>
  <c r="L69" i="3"/>
  <c r="C63" i="3"/>
  <c r="C70" i="3"/>
  <c r="J70" i="3"/>
  <c r="I63" i="3"/>
  <c r="P47" i="3"/>
  <c r="Q47" i="3" s="1"/>
  <c r="P48" i="3"/>
  <c r="Q48" i="3" s="1"/>
  <c r="L64" i="3"/>
  <c r="H66" i="3"/>
  <c r="P44" i="3"/>
  <c r="Q44" i="3" s="1"/>
  <c r="B66" i="3"/>
  <c r="E74" i="3"/>
  <c r="E66" i="3"/>
  <c r="E64" i="3"/>
  <c r="F64" i="3"/>
  <c r="B62" i="3"/>
  <c r="C62" i="3"/>
  <c r="C64" i="3"/>
  <c r="F68" i="3"/>
  <c r="J64" i="3"/>
  <c r="D66" i="3"/>
  <c r="F62" i="3"/>
  <c r="L62" i="3"/>
  <c r="K68" i="3"/>
  <c r="P52" i="3"/>
  <c r="Q52" i="3" s="1"/>
  <c r="D68" i="3"/>
  <c r="M68" i="3"/>
  <c r="G74" i="3"/>
  <c r="B68" i="3"/>
  <c r="H68" i="3"/>
  <c r="C74" i="3"/>
  <c r="G68" i="3"/>
  <c r="I68" i="3"/>
  <c r="C68" i="3"/>
  <c r="H74" i="3"/>
  <c r="E68" i="3"/>
  <c r="F74" i="3"/>
  <c r="M74" i="3"/>
  <c r="L74" i="3"/>
  <c r="D74" i="3"/>
  <c r="B74" i="3"/>
  <c r="L71" i="3"/>
  <c r="H71" i="3"/>
  <c r="B71" i="3"/>
  <c r="K71" i="3"/>
  <c r="D71" i="3"/>
  <c r="M71" i="3"/>
  <c r="I71" i="3"/>
  <c r="E71" i="3"/>
  <c r="G71" i="3"/>
  <c r="P41" i="3"/>
  <c r="Q41" i="3" s="1"/>
  <c r="H64" i="3"/>
  <c r="M66" i="3"/>
  <c r="I66" i="3"/>
  <c r="D64" i="3"/>
  <c r="I64" i="3"/>
  <c r="K66" i="3"/>
  <c r="P38" i="3"/>
  <c r="Q38" i="3" s="1"/>
  <c r="B64" i="3"/>
  <c r="P42" i="3"/>
  <c r="Q42" i="3" s="1"/>
  <c r="M64" i="3"/>
  <c r="F66" i="3"/>
  <c r="L66" i="3"/>
  <c r="K64" i="3"/>
  <c r="G66" i="3"/>
  <c r="C66" i="3"/>
  <c r="C67" i="3"/>
  <c r="H67" i="3"/>
  <c r="E65" i="3"/>
  <c r="P45" i="3"/>
  <c r="Q45" i="3" s="1"/>
  <c r="I67" i="3"/>
  <c r="C65" i="3"/>
  <c r="B65" i="3"/>
  <c r="M67" i="3"/>
  <c r="G60" i="3"/>
  <c r="D67" i="3"/>
  <c r="J67" i="3"/>
  <c r="F67" i="3"/>
  <c r="E67" i="3"/>
  <c r="L67" i="3"/>
  <c r="B67" i="3"/>
  <c r="K67" i="3"/>
  <c r="E63" i="3"/>
  <c r="E62" i="3"/>
  <c r="I62" i="3"/>
  <c r="G63" i="3"/>
  <c r="J63" i="3"/>
  <c r="M61" i="3"/>
  <c r="M63" i="3"/>
  <c r="P39" i="3"/>
  <c r="Q39" i="3" s="1"/>
  <c r="K63" i="3"/>
  <c r="H62" i="3"/>
  <c r="J61" i="3"/>
  <c r="C61" i="3"/>
  <c r="E61" i="3"/>
  <c r="L63" i="3"/>
  <c r="D62" i="3"/>
  <c r="K61" i="3"/>
  <c r="M62" i="3"/>
  <c r="K62" i="3"/>
  <c r="D63" i="3"/>
  <c r="P40" i="3"/>
  <c r="Q40" i="3" s="1"/>
  <c r="P43" i="3"/>
  <c r="Q43" i="3" s="1"/>
  <c r="M60" i="3"/>
  <c r="I65" i="3"/>
  <c r="G65" i="3"/>
  <c r="D65" i="3"/>
  <c r="J65" i="3"/>
  <c r="F65" i="3"/>
  <c r="C60" i="3"/>
  <c r="L65" i="3"/>
  <c r="M65" i="3"/>
  <c r="H65" i="3"/>
  <c r="K60" i="3"/>
  <c r="H60" i="3"/>
  <c r="L60" i="3"/>
  <c r="J60" i="3"/>
  <c r="F60" i="3"/>
  <c r="I60" i="3"/>
  <c r="D60" i="3"/>
  <c r="E60" i="3"/>
  <c r="K72" i="3"/>
  <c r="I72" i="3"/>
  <c r="H72" i="3"/>
  <c r="I75" i="3"/>
  <c r="C75" i="3"/>
  <c r="D75" i="3"/>
  <c r="F75" i="3"/>
  <c r="K75" i="3"/>
  <c r="G75" i="3"/>
  <c r="H75" i="3"/>
  <c r="J75" i="3"/>
  <c r="P53" i="3"/>
  <c r="Q53" i="3" s="1"/>
  <c r="O28" i="3"/>
  <c r="P50" i="3"/>
  <c r="Q50" i="3" s="1"/>
  <c r="M72" i="3"/>
  <c r="J72" i="3"/>
  <c r="E72" i="3"/>
  <c r="G72" i="3"/>
  <c r="C72" i="3"/>
  <c r="D72" i="3"/>
  <c r="L72" i="3"/>
  <c r="F72" i="3"/>
  <c r="P28" i="3"/>
  <c r="O31" i="3"/>
  <c r="Q28" i="3"/>
  <c r="P25" i="3"/>
  <c r="Q31" i="3"/>
  <c r="P31" i="3"/>
  <c r="Q25" i="3"/>
  <c r="B79" i="3" l="1"/>
  <c r="B82" i="3"/>
  <c r="B78" i="3"/>
  <c r="B80" i="3"/>
  <c r="C26" i="3"/>
  <c r="P76" i="3"/>
  <c r="F32" i="3"/>
  <c r="F29" i="3"/>
  <c r="F26" i="3"/>
  <c r="E82" i="3"/>
  <c r="E81" i="3"/>
  <c r="E80" i="3"/>
  <c r="E79" i="3"/>
  <c r="E78" i="3"/>
  <c r="O75" i="3"/>
  <c r="B81" i="3"/>
  <c r="C29" i="3"/>
  <c r="J82" i="3"/>
  <c r="J81" i="3"/>
  <c r="J80" i="3"/>
  <c r="J79" i="3"/>
  <c r="J78" i="3"/>
  <c r="K32" i="3"/>
  <c r="K29" i="3"/>
  <c r="K26" i="3"/>
  <c r="D82" i="3"/>
  <c r="D81" i="3"/>
  <c r="D80" i="3"/>
  <c r="D79" i="3"/>
  <c r="D78" i="3"/>
  <c r="E32" i="3"/>
  <c r="E29" i="3"/>
  <c r="E26" i="3"/>
  <c r="L82" i="3"/>
  <c r="L81" i="3"/>
  <c r="L80" i="3"/>
  <c r="L79" i="3"/>
  <c r="L78" i="3"/>
  <c r="M32" i="3"/>
  <c r="M29" i="3"/>
  <c r="M26" i="3"/>
  <c r="M82" i="3"/>
  <c r="M81" i="3"/>
  <c r="M80" i="3"/>
  <c r="M79" i="3"/>
  <c r="M78" i="3"/>
  <c r="N32" i="3"/>
  <c r="N26" i="3"/>
  <c r="N29" i="3"/>
  <c r="J32" i="3"/>
  <c r="J29" i="3"/>
  <c r="J26" i="3"/>
  <c r="I82" i="3"/>
  <c r="I81" i="3"/>
  <c r="I80" i="3"/>
  <c r="I79" i="3"/>
  <c r="I78" i="3"/>
  <c r="H82" i="3"/>
  <c r="H81" i="3"/>
  <c r="H80" i="3"/>
  <c r="H79" i="3"/>
  <c r="H78" i="3"/>
  <c r="I32" i="3"/>
  <c r="I29" i="3"/>
  <c r="I26" i="3"/>
  <c r="G82" i="3"/>
  <c r="G81" i="3"/>
  <c r="G80" i="3"/>
  <c r="G79" i="3"/>
  <c r="G78" i="3"/>
  <c r="H32" i="3"/>
  <c r="H29" i="3"/>
  <c r="H26" i="3"/>
  <c r="C32" i="3"/>
  <c r="O76" i="3"/>
  <c r="F82" i="3"/>
  <c r="F81" i="3"/>
  <c r="F80" i="3"/>
  <c r="F79" i="3"/>
  <c r="F78" i="3"/>
  <c r="G32" i="3"/>
  <c r="G29" i="3"/>
  <c r="G26" i="3"/>
  <c r="K82" i="3"/>
  <c r="K81" i="3"/>
  <c r="K80" i="3"/>
  <c r="K79" i="3"/>
  <c r="K78" i="3"/>
  <c r="L32" i="3"/>
  <c r="L29" i="3"/>
  <c r="L26" i="3"/>
  <c r="C82" i="3"/>
  <c r="C81" i="3"/>
  <c r="C80" i="3"/>
  <c r="C79" i="3"/>
  <c r="C78" i="3"/>
  <c r="D32" i="3"/>
  <c r="D29" i="3"/>
  <c r="D26" i="3"/>
  <c r="O73" i="3"/>
  <c r="P73" i="3"/>
  <c r="N73" i="3"/>
  <c r="P70" i="3"/>
  <c r="O69" i="3"/>
  <c r="O70" i="3"/>
  <c r="P69" i="3"/>
  <c r="N70" i="3"/>
  <c r="N69" i="3"/>
  <c r="P71" i="3"/>
  <c r="P68" i="3"/>
  <c r="N68" i="3"/>
  <c r="P74" i="3"/>
  <c r="O74" i="3"/>
  <c r="O68" i="3"/>
  <c r="N74" i="3"/>
  <c r="P66" i="3"/>
  <c r="P64" i="3"/>
  <c r="O71" i="3"/>
  <c r="P62" i="3"/>
  <c r="O64" i="3"/>
  <c r="O66" i="3"/>
  <c r="N71" i="3"/>
  <c r="N64" i="3"/>
  <c r="O65" i="3"/>
  <c r="P67" i="3"/>
  <c r="N66" i="3"/>
  <c r="O62" i="3"/>
  <c r="N63" i="3"/>
  <c r="N61" i="3"/>
  <c r="O67" i="3"/>
  <c r="N67" i="3"/>
  <c r="O63" i="3"/>
  <c r="N62" i="3"/>
  <c r="P60" i="3"/>
  <c r="N65" i="3"/>
  <c r="P61" i="3"/>
  <c r="P63" i="3"/>
  <c r="P65" i="3"/>
  <c r="O61" i="3"/>
  <c r="O60" i="3"/>
  <c r="N60" i="3"/>
  <c r="N75" i="3"/>
  <c r="P75" i="3"/>
  <c r="R25" i="3"/>
  <c r="R28" i="3"/>
  <c r="O72" i="3"/>
  <c r="P72" i="3"/>
  <c r="N72" i="3"/>
  <c r="R31" i="3"/>
  <c r="Q76" i="3" l="1"/>
  <c r="Q63" i="3"/>
  <c r="Q73" i="3"/>
  <c r="Q70" i="3"/>
  <c r="Q75" i="3"/>
  <c r="Q60" i="3"/>
  <c r="Q69" i="3"/>
  <c r="Q61" i="3"/>
  <c r="Q68" i="3"/>
  <c r="Q64" i="3"/>
  <c r="Q71" i="3"/>
  <c r="Q62" i="3"/>
  <c r="Q74" i="3"/>
  <c r="Q65" i="3"/>
  <c r="Q66" i="3"/>
  <c r="Q67" i="3"/>
  <c r="P32" i="3"/>
  <c r="Q72" i="3"/>
  <c r="P29" i="3"/>
  <c r="P26" i="3"/>
  <c r="Q26" i="3"/>
  <c r="O29" i="3"/>
  <c r="O26" i="3"/>
  <c r="Q32" i="3"/>
  <c r="O32" i="3"/>
  <c r="Q29" i="3"/>
  <c r="R32" i="3" l="1"/>
  <c r="R29" i="3"/>
  <c r="R26" i="3"/>
</calcChain>
</file>

<file path=xl/sharedStrings.xml><?xml version="1.0" encoding="utf-8"?>
<sst xmlns="http://schemas.openxmlformats.org/spreadsheetml/2006/main" count="1285" uniqueCount="312">
  <si>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</si>
  <si>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</si>
  <si>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</si>
  <si>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</si>
  <si>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</si>
  <si>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</si>
  <si>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</si>
  <si>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</si>
  <si>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</si>
  <si>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</si>
  <si>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</si>
  <si>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</si>
  <si>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</si>
  <si>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</si>
  <si>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</si>
  <si>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</si>
  <si>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</si>
  <si>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</si>
  <si>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</si>
  <si>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</si>
  <si>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</si>
  <si>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</si>
  <si>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</si>
  <si>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</si>
  <si>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</si>
  <si>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</si>
  <si>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</si>
  <si>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</si>
  <si>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</si>
  <si>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</si>
  <si>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</si>
  <si>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</si>
  <si>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</si>
  <si>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</si>
  <si>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</si>
  <si>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</si>
  <si>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</si>
  <si>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</si>
  <si>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</si>
  <si>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</si>
  <si>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</si>
  <si>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</si>
  <si>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</si>
  <si>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</si>
  <si>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</si>
  <si>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</si>
  <si>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</si>
  <si>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</si>
  <si>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</si>
  <si>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</si>
  <si>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</si>
  <si>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</si>
  <si>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</si>
  <si>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</si>
  <si>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</si>
  <si>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</si>
  <si>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</si>
  <si>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</si>
  <si>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</si>
  <si>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</si>
  <si>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</si>
  <si>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</si>
  <si>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</si>
  <si>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</si>
  <si>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</si>
  <si>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</si>
  <si>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</si>
  <si>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</si>
  <si>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</si>
  <si>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</si>
  <si>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</si>
  <si>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</si>
  <si>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</si>
  <si>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</si>
  <si>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</si>
  <si>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</si>
  <si>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</si>
  <si>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</si>
  <si>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</si>
  <si>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</si>
  <si>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</si>
  <si>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</si>
  <si>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</si>
  <si>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</si>
  <si>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</si>
  <si>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</si>
  <si>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</si>
  <si>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</si>
  <si>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</si>
  <si>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</si>
  <si>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</si>
  <si>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</si>
  <si>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</si>
  <si>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</si>
  <si>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</si>
  <si>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</si>
  <si>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</si>
  <si>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</si>
  <si>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</si>
  <si>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</si>
  <si>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</si>
  <si>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</si>
  <si>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</si>
  <si>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</si>
  <si>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</si>
  <si>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</si>
  <si>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</si>
  <si>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</si>
  <si>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</si>
  <si>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</si>
  <si>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</si>
  <si>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</si>
  <si>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</si>
  <si>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</si>
  <si>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</si>
  <si>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</si>
  <si>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</si>
  <si>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</si>
  <si>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</si>
  <si>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</si>
  <si>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</si>
  <si>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</si>
  <si>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</si>
  <si>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</si>
  <si>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</si>
  <si>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</si>
  <si>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</si>
  <si>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</si>
  <si>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</si>
  <si>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</si>
  <si>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</si>
  <si>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</si>
  <si>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</si>
  <si>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</si>
  <si>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</si>
  <si>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</si>
  <si>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</si>
  <si>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</si>
  <si>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</si>
  <si>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</si>
  <si>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</si>
  <si>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</si>
  <si>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</si>
  <si>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</si>
  <si>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</si>
  <si>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</si>
  <si>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</si>
  <si>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</si>
  <si>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</si>
  <si>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</si>
  <si>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</si>
  <si>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</si>
  <si>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</si>
  <si>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</si>
  <si>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</si>
  <si>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</si>
  <si>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</si>
  <si>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</si>
  <si>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</si>
  <si>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</si>
  <si>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</si>
  <si>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</si>
  <si>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</si>
  <si>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</si>
  <si>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</si>
  <si>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</si>
  <si>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</si>
  <si>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</si>
  <si>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</si>
  <si>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</si>
  <si>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</si>
  <si>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</si>
  <si>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</si>
  <si>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</si>
  <si>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</si>
  <si>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</si>
  <si>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</si>
  <si>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</si>
  <si>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</si>
  <si>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</si>
  <si>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</si>
  <si>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</si>
  <si>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</si>
  <si>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</si>
  <si>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</si>
  <si>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</si>
  <si>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</si>
  <si>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</si>
  <si>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</si>
  <si>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</si>
  <si>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</si>
  <si>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</si>
  <si>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</si>
  <si>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</si>
  <si>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</si>
  <si>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</si>
  <si>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</si>
  <si>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</si>
  <si>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</si>
  <si>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</si>
  <si>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</si>
  <si>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</si>
  <si>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</si>
  <si>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</si>
  <si>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</si>
  <si>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</si>
  <si>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</si>
  <si>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</si>
  <si>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</si>
  <si>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</si>
  <si>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</si>
  <si>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</si>
  <si>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</si>
  <si>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</si>
  <si>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</si>
  <si>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</si>
  <si>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</si>
  <si>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</si>
  <si>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</si>
  <si>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</si>
  <si>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</si>
  <si>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</si>
  <si>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</si>
  <si>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</si>
  <si>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</si>
  <si>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</si>
  <si>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</si>
  <si>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</si>
  <si>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</si>
  <si>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</si>
  <si>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</si>
  <si>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</si>
  <si>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</si>
  <si>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</si>
  <si>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</si>
  <si>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</si>
  <si>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</si>
  <si>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</si>
  <si>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</si>
  <si>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</si>
  <si>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</si>
  <si>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</si>
  <si>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</si>
  <si>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</si>
  <si>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</si>
  <si>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</si>
  <si>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</si>
  <si>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</si>
  <si>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</si>
  <si>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</si>
  <si>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</si>
  <si>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</si>
  <si>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</si>
  <si>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</si>
  <si>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</si>
  <si>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</si>
  <si>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</si>
  <si>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</si>
  <si>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</si>
  <si>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</si>
  <si>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</si>
  <si>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</si>
  <si>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</si>
  <si>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</si>
  <si>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</si>
  <si>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</si>
  <si>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</si>
  <si>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</si>
  <si>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</si>
  <si>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</si>
  <si>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</si>
  <si>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</si>
  <si>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</si>
  <si>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</si>
  <si>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</si>
  <si>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</si>
  <si>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</si>
  <si>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</si>
  <si>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</si>
  <si>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</si>
  <si>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</si>
  <si>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</si>
  <si>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</si>
  <si>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</si>
  <si>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</si>
  <si>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</si>
  <si>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</si>
  <si>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INTRODUCTION</t>
  </si>
  <si>
    <t>This tool shows seasonal indicies for the past 15 marketing years compared to a current year projection by Kansas crop reporting district and crop (wheat, corn, soybeans, sorghum).  Cash prices are from an average of 270 elevators across Kansas from 1998-current. Current marketing year projections use national price reported monthly by NASS and futures market nearby contracts adjusted by current basis.</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</si>
  <si>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</si>
  <si>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</si>
  <si>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</si>
  <si>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</si>
  <si>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</si>
  <si>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</si>
  <si>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</si>
  <si>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</si>
  <si>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</si>
  <si>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</si>
  <si>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</si>
  <si>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</si>
  <si>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Copyright 2016 AgManager.info, K-State Department of Agricultural Economics</t>
  </si>
  <si>
    <t>2015/2016 Marketing Year</t>
  </si>
  <si>
    <t>2016/2017 Marketing Year</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</si>
  <si>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</si>
  <si>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</si>
  <si>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</si>
  <si>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</si>
  <si>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
    </r>
  </si>
  <si>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</si>
  <si>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</si>
  <si>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Version- 11.1.16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</si>
</sst>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00"/>
    <numFmt numFmtId="165" formatCode="0.0%"/>
  </numFmts>
  <fonts count="37"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26">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4" fontId="0" fillId="0" borderId="2" xfId="0" applyNumberFormat="1" applyBorder="1" applyAlignment="1">
      <alignment horizontal="center"/>
    </xf>
    <xf numFmtId="0" fontId="0" fillId="3" borderId="2" xfId="0" applyFill="1" applyBorder="1" applyAlignment="1">
      <alignment horizontal="center"/>
    </xf>
    <xf numFmtId="0" fontId="6" fillId="3" borderId="2" xfId="0" applyFont="1"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0" fontId="30" fillId="0" borderId="0" xfId="2" applyAlignment="1" applyProtection="1"/>
    <xf numFmtId="0" fontId="31" fillId="0" borderId="0" xfId="3" applyFont="1" applyAlignment="1" applyProtection="1"/>
    <xf numFmtId="0" fontId="27" fillId="0" borderId="0" xfId="1"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27" fillId="0" borderId="0" xfId="1" applyFont="1" applyAlignment="1" applyProtection="1">
      <alignment horizontal="left" vertical="top" wrapText="1"/>
    </xf>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alignment horizontal="left" vertical="center" wrapText="1"/>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7" fillId="3" borderId="0" xfId="0" applyFont="1" applyFill="1" applyAlignment="1" applyProtection="1">
      <alignment horizontal="center"/>
      <protection locked="0"/>
    </xf>
    <xf numFmtId="0" fontId="0" fillId="0" borderId="0" xfId="0" applyProtection="1">
      <protection locked="0"/>
    </xf>
  </cellXfs>
  <cellStyles count="4">
    <cellStyle name="Hyperlink 2" xfId="3"/>
    <cellStyle name="Hyperlink_K-State Vegetative Buffer" xfId="2"/>
    <cellStyle name="Normal" xfId="0" builtinId="0"/>
    <cellStyle name="Normal 2" xfId="1"/>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layout/>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Graphs'!$A$80</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Graphs'!$B$80:$M$80</c:f>
              <c:numCache>
                <c:formatCode>0.0%</c:formatCode>
                <c:ptCount val="12"/>
                <c:pt idx="0">
                  <c:v>0.99189990560033936</c:v>
                </c:pt>
                <c:pt idx="1">
                  <c:v>0.98431336373394751</c:v>
                </c:pt>
                <c:pt idx="2">
                  <c:v>0.99138955040341137</c:v>
                </c:pt>
                <c:pt idx="3">
                  <c:v>0.99798069214279528</c:v>
                </c:pt>
                <c:pt idx="4">
                  <c:v>1.0049843395338789</c:v>
                </c:pt>
                <c:pt idx="5">
                  <c:v>0.99798407980869019</c:v>
                </c:pt>
                <c:pt idx="6">
                  <c:v>1.0063154805649894</c:v>
                </c:pt>
                <c:pt idx="7">
                  <c:v>1.0019416431420622</c:v>
                </c:pt>
                <c:pt idx="8">
                  <c:v>1.0136418436871166</c:v>
                </c:pt>
                <c:pt idx="9">
                  <c:v>1.0110575344256927</c:v>
                </c:pt>
                <c:pt idx="10">
                  <c:v>0.99477090982825378</c:v>
                </c:pt>
                <c:pt idx="11">
                  <c:v>1.0037206571288226</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Graphs'!$B$78:$M$78</c:f>
              <c:numCache>
                <c:formatCode>0.0%</c:formatCode>
                <c:ptCount val="12"/>
                <c:pt idx="0">
                  <c:v>1.3715668793462661</c:v>
                </c:pt>
                <c:pt idx="1">
                  <c:v>1.2714160371778085</c:v>
                </c:pt>
                <c:pt idx="2">
                  <c:v>1.2914211640026654</c:v>
                </c:pt>
                <c:pt idx="3">
                  <c:v>1.2206766158783851</c:v>
                </c:pt>
                <c:pt idx="4">
                  <c:v>1.2510223755081449</c:v>
                </c:pt>
                <c:pt idx="5">
                  <c:v>1.1450353234693695</c:v>
                </c:pt>
                <c:pt idx="6">
                  <c:v>1.1236992916091306</c:v>
                </c:pt>
                <c:pt idx="7">
                  <c:v>1.1805092789975047</c:v>
                </c:pt>
                <c:pt idx="8">
                  <c:v>1.3270344150213078</c:v>
                </c:pt>
                <c:pt idx="9">
                  <c:v>1.3851225895920225</c:v>
                </c:pt>
                <c:pt idx="10">
                  <c:v>1.2226099286579009</c:v>
                </c:pt>
                <c:pt idx="11">
                  <c:v>1.2528580251745634</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Graphs'!$B$82:$M$82</c:f>
              <c:numCache>
                <c:formatCode>0.0%</c:formatCode>
                <c:ptCount val="12"/>
                <c:pt idx="0">
                  <c:v>0.54584921397629882</c:v>
                </c:pt>
                <c:pt idx="1">
                  <c:v>0.69615202962962153</c:v>
                </c:pt>
                <c:pt idx="2">
                  <c:v>0.76309316915841319</c:v>
                </c:pt>
                <c:pt idx="3">
                  <c:v>0.88681178715132647</c:v>
                </c:pt>
                <c:pt idx="4">
                  <c:v>0.88170110232519339</c:v>
                </c:pt>
                <c:pt idx="5">
                  <c:v>0.8233068589076018</c:v>
                </c:pt>
                <c:pt idx="6">
                  <c:v>0.82782902885515797</c:v>
                </c:pt>
                <c:pt idx="7">
                  <c:v>0.87755438945768138</c:v>
                </c:pt>
                <c:pt idx="8">
                  <c:v>0.82885066156858023</c:v>
                </c:pt>
                <c:pt idx="9">
                  <c:v>0.83833445028609688</c:v>
                </c:pt>
                <c:pt idx="10">
                  <c:v>0.85562253695762691</c:v>
                </c:pt>
                <c:pt idx="11">
                  <c:v>0.86358453927405432</c:v>
                </c:pt>
              </c:numCache>
            </c:numRef>
          </c:val>
          <c:smooth val="0"/>
          <c:extLst>
            <c:ext xmlns:c16="http://schemas.microsoft.com/office/drawing/2014/chart" uri="{C3380CC4-5D6E-409C-BE32-E72D297353CC}">
              <c16:uniqueId val="{00000002-6B07-43A6-BB80-4E78A7C2DBF8}"/>
            </c:ext>
          </c:extLst>
        </c:ser>
        <c:ser>
          <c:idx val="5"/>
          <c:order val="3"/>
          <c:tx>
            <c:strRef>
              <c:f>'Seasonality Graphs'!$A$79</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Graphs'!$B$79:$M$79</c:f>
              <c:numCache>
                <c:formatCode>0.0%</c:formatCode>
                <c:ptCount val="12"/>
                <c:pt idx="0">
                  <c:v>1.2046106145929341</c:v>
                </c:pt>
                <c:pt idx="1">
                  <c:v>1.1142082498855437</c:v>
                </c:pt>
                <c:pt idx="2">
                  <c:v>1.072756802705624</c:v>
                </c:pt>
                <c:pt idx="3">
                  <c:v>1.0778103672205601</c:v>
                </c:pt>
                <c:pt idx="4">
                  <c:v>1.0622261631887</c:v>
                </c:pt>
                <c:pt idx="5">
                  <c:v>1.0527180766694015</c:v>
                </c:pt>
                <c:pt idx="6">
                  <c:v>1.0839576659912264</c:v>
                </c:pt>
                <c:pt idx="7">
                  <c:v>1.0865303449037038</c:v>
                </c:pt>
                <c:pt idx="8">
                  <c:v>1.0794163589971038</c:v>
                </c:pt>
                <c:pt idx="9">
                  <c:v>1.0927969004648974</c:v>
                </c:pt>
                <c:pt idx="10">
                  <c:v>1.0902235343239897</c:v>
                </c:pt>
                <c:pt idx="11">
                  <c:v>1.0890595756037948</c:v>
                </c:pt>
              </c:numCache>
            </c:numRef>
          </c:val>
          <c:smooth val="0"/>
          <c:extLst>
            <c:ext xmlns:c16="http://schemas.microsoft.com/office/drawing/2014/chart" uri="{C3380CC4-5D6E-409C-BE32-E72D297353CC}">
              <c16:uniqueId val="{00000003-6B07-43A6-BB80-4E78A7C2DBF8}"/>
            </c:ext>
          </c:extLst>
        </c:ser>
        <c:ser>
          <c:idx val="6"/>
          <c:order val="4"/>
          <c:tx>
            <c:strRef>
              <c:f>'Seasonality Graphs'!$A$81</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Graphs'!$B$59:$M$59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Graphs'!$B$81:$M$81</c:f>
              <c:numCache>
                <c:formatCode>0.0%</c:formatCode>
                <c:ptCount val="12"/>
                <c:pt idx="0">
                  <c:v>0.80814192218290937</c:v>
                </c:pt>
                <c:pt idx="1">
                  <c:v>0.83732207627170607</c:v>
                </c:pt>
                <c:pt idx="2">
                  <c:v>0.87122027699755955</c:v>
                </c:pt>
                <c:pt idx="3">
                  <c:v>0.92657965112513796</c:v>
                </c:pt>
                <c:pt idx="4">
                  <c:v>0.95051971879335873</c:v>
                </c:pt>
                <c:pt idx="5">
                  <c:v>0.94321680420720055</c:v>
                </c:pt>
                <c:pt idx="6">
                  <c:v>0.94165474937591331</c:v>
                </c:pt>
                <c:pt idx="7">
                  <c:v>0.95500743820776268</c:v>
                </c:pt>
                <c:pt idx="8">
                  <c:v>0.92031526973687949</c:v>
                </c:pt>
                <c:pt idx="9">
                  <c:v>0.90982710932864375</c:v>
                </c:pt>
                <c:pt idx="10">
                  <c:v>0.89813236723498535</c:v>
                </c:pt>
                <c:pt idx="11">
                  <c:v>0.89131057938420655</c:v>
                </c:pt>
              </c:numCache>
            </c:numRef>
          </c:val>
          <c:smooth val="0"/>
          <c:extLst>
            <c:ext xmlns:c16="http://schemas.microsoft.com/office/drawing/2014/chart" uri="{C3380CC4-5D6E-409C-BE32-E72D297353CC}">
              <c16:uniqueId val="{00000004-6B07-43A6-BB80-4E78A7C2DBF8}"/>
            </c:ext>
          </c:extLst>
        </c:ser>
        <c:ser>
          <c:idx val="0"/>
          <c:order val="5"/>
          <c:tx>
            <c:strRef>
              <c:f>'Seasonality Graphs'!$A$84</c:f>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'Seasonality Graphs'!$B$84:$M$84</c:f>
              <c:numCache>
                <c:formatCode>0.0%</c:formatCode>
                <c:ptCount val="12"/>
                <c:pt idx="0">
                  <c:v>1.1361587015329129</c:v>
                </c:pt>
                <c:pt idx="1">
                  <c:v>1.0144274120829577</c:v>
                </c:pt>
                <c:pt idx="2">
                  <c:v>0.99278629395852136</c:v>
                </c:pt>
                <c:pt idx="3">
                  <c:v>0.94409377817853946</c:v>
                </c:pt>
                <c:pt idx="4">
                  <c:v>0.93868349864743039</c:v>
                </c:pt>
                <c:pt idx="5">
                  <c:v>0.93868349864743039</c:v>
                </c:pt>
                <c:pt idx="6">
                  <c:v>0.98467087466185776</c:v>
                </c:pt>
                <c:pt idx="7">
                  <c:v>0.98467087466185776</c:v>
                </c:pt>
                <c:pt idx="8">
                  <c:v>0.98467087466185776</c:v>
                </c:pt>
                <c:pt idx="9">
                  <c:v>1.0171325518485124</c:v>
                </c:pt>
                <c:pt idx="10">
                  <c:v>1.0171325518485124</c:v>
                </c:pt>
                <c:pt idx="11">
                  <c:v>1.0468890892696125</c:v>
                </c:pt>
              </c:numCache>
            </c:numRef>
          </c:val>
          <c:smooth val="0"/>
          <c:extLst>
            <c:ext xmlns:c16="http://schemas.microsoft.com/office/drawing/2014/chart" uri="{C3380CC4-5D6E-409C-BE32-E72D297353CC}">
              <c16:uniqueId val="{00000005-6B07-43A6-BB80-4E78A7C2DBF8}"/>
            </c:ext>
          </c:extLst>
        </c:ser>
        <c:dLbls>
          <c:showLegendKey val="0"/>
          <c:showVal val="0"/>
          <c:showCatName val="0"/>
          <c:showSerName val="0"/>
          <c:showPercent val="0"/>
          <c:showBubbleSize val="0"/>
        </c:dLbls>
        <c:marker val="1"/>
        <c:smooth val="0"/>
        <c:axId val="437015432"/>
        <c:axId val="437016608"/>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layout/>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layout/>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Wheat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Graphs'!$A$38:$A$54</c:f>
              <c:strCache>
                <c:ptCount val="17"/>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strCache>
            </c:strRef>
          </c:cat>
          <c:val>
            <c:numRef>
              <c:f>'Seasonality Graphs'!$N$38:$N$54</c:f>
              <c:numCache>
                <c:formatCode>"$"#,##0.00</c:formatCode>
                <c:ptCount val="17"/>
                <c:pt idx="0">
                  <c:v>2.2618341509103197</c:v>
                </c:pt>
                <c:pt idx="1">
                  <c:v>2.7254630494745875</c:v>
                </c:pt>
                <c:pt idx="2">
                  <c:v>2.6703920452786849</c:v>
                </c:pt>
                <c:pt idx="3">
                  <c:v>3.6451765391421742</c:v>
                </c:pt>
                <c:pt idx="4">
                  <c:v>3.4256854491399138</c:v>
                </c:pt>
                <c:pt idx="5">
                  <c:v>3.2024051390336878</c:v>
                </c:pt>
                <c:pt idx="6">
                  <c:v>3.5782856490900001</c:v>
                </c:pt>
                <c:pt idx="7">
                  <c:v>4.6117289163963422</c:v>
                </c:pt>
                <c:pt idx="8">
                  <c:v>8.0255134609429088</c:v>
                </c:pt>
                <c:pt idx="9">
                  <c:v>6.055512801018395</c:v>
                </c:pt>
                <c:pt idx="10">
                  <c:v>4.3740954136143513</c:v>
                </c:pt>
                <c:pt idx="11">
                  <c:v>6.5947458748419017</c:v>
                </c:pt>
                <c:pt idx="12">
                  <c:v>6.7920395218413958</c:v>
                </c:pt>
                <c:pt idx="13">
                  <c:v>7.786082216993627</c:v>
                </c:pt>
                <c:pt idx="14">
                  <c:v>6.8848151961669473</c:v>
                </c:pt>
                <c:pt idx="15">
                  <c:v>5.6108696119834542</c:v>
                </c:pt>
                <c:pt idx="16">
                  <c:v>4.2497170045601065</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layout/>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Graphs'!$C$26:$N$26</c:f>
              <c:numCache>
                <c:formatCode>0.0%</c:formatCode>
                <c:ptCount val="12"/>
                <c:pt idx="0">
                  <c:v>1.0749962850294625</c:v>
                </c:pt>
                <c:pt idx="1">
                  <c:v>1.0834174567187993</c:v>
                </c:pt>
                <c:pt idx="2">
                  <c:v>1.0588916046547687</c:v>
                </c:pt>
                <c:pt idx="3">
                  <c:v>1.0263102308295269</c:v>
                </c:pt>
                <c:pt idx="4">
                  <c:v>1.0295481887122611</c:v>
                </c:pt>
                <c:pt idx="5">
                  <c:v>1.0045351582761146</c:v>
                </c:pt>
                <c:pt idx="6">
                  <c:v>0.99420778342927962</c:v>
                </c:pt>
                <c:pt idx="7">
                  <c:v>0.95346815558269282</c:v>
                </c:pt>
                <c:pt idx="8">
                  <c:v>0.94269748910456719</c:v>
                </c:pt>
                <c:pt idx="9">
                  <c:v>0.95709962699500029</c:v>
                </c:pt>
                <c:pt idx="10">
                  <c:v>0.9386671992613802</c:v>
                </c:pt>
                <c:pt idx="11">
                  <c:v>0.93616082140614654</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Graphs'!$C$29:$N$29</c:f>
              <c:numCache>
                <c:formatCode>0.0%</c:formatCode>
                <c:ptCount val="12"/>
                <c:pt idx="0">
                  <c:v>1.0268080217287583</c:v>
                </c:pt>
                <c:pt idx="1">
                  <c:v>1.0216606167966129</c:v>
                </c:pt>
                <c:pt idx="2">
                  <c:v>1.0166892535590577</c:v>
                </c:pt>
                <c:pt idx="3">
                  <c:v>0.9995002754336364</c:v>
                </c:pt>
                <c:pt idx="4">
                  <c:v>0.99727735626266178</c:v>
                </c:pt>
                <c:pt idx="5">
                  <c:v>0.98350154921918542</c:v>
                </c:pt>
                <c:pt idx="6">
                  <c:v>1.0010329435509218</c:v>
                </c:pt>
                <c:pt idx="7">
                  <c:v>0.98868706468727952</c:v>
                </c:pt>
                <c:pt idx="8">
                  <c:v>1.0058624623617725</c:v>
                </c:pt>
                <c:pt idx="9">
                  <c:v>1.003850476358283</c:v>
                </c:pt>
                <c:pt idx="10">
                  <c:v>0.97788515325077974</c:v>
                </c:pt>
                <c:pt idx="11">
                  <c:v>0.97724482679105118</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Graphs'!$C$32:$N$32</c:f>
              <c:numCache>
                <c:formatCode>0.0%</c:formatCode>
                <c:ptCount val="12"/>
                <c:pt idx="0">
                  <c:v>0.9929040335313406</c:v>
                </c:pt>
                <c:pt idx="1">
                  <c:v>0.99256665626439389</c:v>
                </c:pt>
                <c:pt idx="2">
                  <c:v>0.99682284570128299</c:v>
                </c:pt>
                <c:pt idx="3">
                  <c:v>1.0015997408907031</c:v>
                </c:pt>
                <c:pt idx="4">
                  <c:v>1.0065186333720559</c:v>
                </c:pt>
                <c:pt idx="5">
                  <c:v>0.9980165969613195</c:v>
                </c:pt>
                <c:pt idx="6">
                  <c:v>1.0080646323530871</c:v>
                </c:pt>
                <c:pt idx="7">
                  <c:v>0.99728442755885804</c:v>
                </c:pt>
                <c:pt idx="8">
                  <c:v>1.0110422988453374</c:v>
                </c:pt>
                <c:pt idx="9">
                  <c:v>1.0088010831183267</c:v>
                </c:pt>
                <c:pt idx="10">
                  <c:v>0.99120597688196621</c:v>
                </c:pt>
                <c:pt idx="11">
                  <c:v>0.99517307452132842</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ax val="1.1000000000000001"/>
          <c:min val="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layout/>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352012</xdr:colOff>
      <xdr:row>52</xdr:row>
      <xdr:rowOff>82825</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2468</xdr:colOff>
      <xdr:row>25</xdr:row>
      <xdr:rowOff>144945</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14</xdr:col>
      <xdr:colOff>609600</xdr:colOff>
      <xdr:row>22</xdr:row>
      <xdr:rowOff>61911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22</xdr:row>
      <xdr:rowOff>142874</xdr:rowOff>
    </xdr:from>
    <xdr:to>
      <xdr:col>14</xdr:col>
      <xdr:colOff>609600</xdr:colOff>
      <xdr:row>22</xdr:row>
      <xdr:rowOff>3257550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22</xdr:row>
      <xdr:rowOff>152400</xdr:rowOff>
    </xdr:from>
    <xdr:to>
      <xdr:col>6</xdr:col>
      <xdr:colOff>742950</xdr:colOff>
      <xdr:row>22</xdr:row>
      <xdr:rowOff>3267076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1:X48"/>
  <sheetViews>
    <sheetView showGridLines="0" tabSelected="1" zoomScale="92" zoomScaleNormal="100" workbookViewId="0">
      <selection activeCell="Q14" sqref="Q14"/>
    </sheetView>
  </sheetViews>
  <sheetFormatPr defaultColWidth="9.140625" defaultRowHeight="12.75" x14ac:dyDescent="0.2"/>
  <cols>
    <col min="1" max="1" width="3.5703125" style="25" customWidth="1"/>
    <col min="2" max="4" width="9.140625" style="25"/>
    <col min="5" max="5" width="9" style="25" customWidth="1"/>
    <col min="6" max="11" width="9.140625" style="25"/>
    <col min="12" max="12" width="23.28515625" style="25" customWidth="1"/>
    <col min="13" max="13" width="3.7109375" style="25" customWidth="1"/>
    <col min="14" max="16384" width="9.140625" style="25"/>
  </cols>
  <sheetData>
    <row r="1" spans="2:24" ht="10.5" customHeight="1" thickBot="1" x14ac:dyDescent="0.25"/>
    <row r="2" spans="2:24" ht="7.5" customHeight="1" x14ac:dyDescent="0.25">
      <c r="B2" s="26"/>
      <c r="C2" s="27"/>
      <c r="D2" s="27"/>
      <c r="E2" s="27"/>
      <c r="F2" s="27"/>
      <c r="G2" s="27"/>
      <c r="H2" s="27"/>
      <c r="I2" s="27"/>
      <c r="J2" s="27"/>
      <c r="K2" s="27"/>
      <c r="L2" s="28"/>
    </row>
    <row r="3" spans="2:24" ht="26.25" x14ac:dyDescent="0.4">
      <c r="B3" s="29" t="s">
        <v>285</v>
      </c>
      <c r="C3" s="30"/>
      <c r="D3" s="30"/>
      <c r="E3" s="30"/>
      <c r="F3" s="30"/>
      <c r="G3" s="30"/>
      <c r="H3" s="31"/>
      <c r="I3" s="31"/>
      <c r="J3" s="32"/>
      <c r="K3" s="32"/>
      <c r="L3" s="33"/>
    </row>
    <row r="4" spans="2:24" ht="18" customHeight="1" x14ac:dyDescent="0.3">
      <c r="B4" s="34"/>
      <c r="C4" s="35"/>
      <c r="D4" s="36"/>
      <c r="E4" s="36"/>
      <c r="F4" s="37"/>
      <c r="G4" s="37"/>
      <c r="H4" s="31"/>
      <c r="I4" s="31"/>
      <c r="J4" s="32"/>
      <c r="K4" s="32"/>
      <c r="L4" s="33"/>
    </row>
    <row r="5" spans="2:24" ht="15.75" customHeight="1" x14ac:dyDescent="0.25">
      <c r="B5" s="93" t="s">
        <v>286</v>
      </c>
      <c r="C5" s="94"/>
      <c r="D5" s="94"/>
      <c r="E5" s="94"/>
      <c r="F5" s="94"/>
      <c r="G5" s="94"/>
      <c r="H5" s="94"/>
      <c r="I5" s="94"/>
      <c r="J5" s="32"/>
      <c r="K5" s="32"/>
      <c r="L5" s="33"/>
      <c r="N5" s="96"/>
      <c r="O5" s="97"/>
      <c r="P5" s="97"/>
      <c r="Q5" s="97"/>
      <c r="R5" s="97"/>
      <c r="S5" s="97"/>
      <c r="T5" s="97"/>
      <c r="U5" s="97"/>
      <c r="V5" s="97"/>
      <c r="W5" s="97"/>
      <c r="X5" s="97"/>
    </row>
    <row r="6" spans="2:24" ht="15.75" x14ac:dyDescent="0.25">
      <c r="B6" s="95"/>
      <c r="C6" s="94"/>
      <c r="D6" s="94"/>
      <c r="E6" s="94"/>
      <c r="F6" s="94"/>
      <c r="G6" s="94"/>
      <c r="H6" s="94"/>
      <c r="I6" s="94"/>
      <c r="J6" s="32"/>
      <c r="K6" s="32"/>
      <c r="L6" s="33"/>
      <c r="N6" s="97"/>
      <c r="O6" s="97"/>
      <c r="P6" s="97"/>
      <c r="Q6" s="97"/>
      <c r="R6" s="97"/>
      <c r="S6" s="97"/>
      <c r="T6" s="97"/>
      <c r="U6" s="97"/>
      <c r="V6" s="97"/>
      <c r="W6" s="97"/>
      <c r="X6" s="97"/>
    </row>
    <row r="7" spans="2:24" ht="5.25" customHeight="1" x14ac:dyDescent="0.25">
      <c r="B7" s="38"/>
      <c r="C7" s="39"/>
      <c r="D7" s="39"/>
      <c r="E7" s="39"/>
      <c r="F7" s="39"/>
      <c r="G7" s="39"/>
      <c r="H7" s="39"/>
      <c r="I7" s="32"/>
      <c r="J7" s="32"/>
      <c r="K7" s="40"/>
      <c r="L7" s="41"/>
    </row>
    <row r="8" spans="2:24" ht="13.5" customHeight="1" thickBot="1" x14ac:dyDescent="0.3">
      <c r="B8" s="42"/>
      <c r="C8" s="98"/>
      <c r="D8" s="99"/>
      <c r="E8" s="100"/>
      <c r="F8" s="101"/>
      <c r="G8" s="43"/>
      <c r="H8" s="43"/>
      <c r="I8" s="43"/>
      <c r="J8" s="43"/>
      <c r="K8" s="44"/>
      <c r="L8" s="45" t="s">
        <v>311</v>
      </c>
      <c r="N8" s="102"/>
    </row>
    <row r="9" spans="2:24" ht="9.75" customHeight="1" x14ac:dyDescent="0.25">
      <c r="B9" s="46"/>
      <c r="C9" s="46"/>
      <c r="D9" s="46"/>
      <c r="E9" s="46"/>
      <c r="F9" s="46"/>
      <c r="G9" s="47"/>
      <c r="H9" s="46"/>
      <c r="I9" s="46"/>
      <c r="J9" s="46"/>
      <c r="K9" s="46"/>
      <c r="L9" s="46"/>
      <c r="N9" s="102"/>
    </row>
    <row r="28" spans="2:12" ht="15.75" x14ac:dyDescent="0.25">
      <c r="B28" s="48" t="s">
        <v>287</v>
      </c>
      <c r="C28" s="49"/>
      <c r="D28" s="49"/>
      <c r="E28" s="49"/>
      <c r="F28" s="50"/>
      <c r="G28" s="50"/>
      <c r="H28" s="50"/>
      <c r="I28" s="50"/>
      <c r="J28" s="50"/>
      <c r="K28" s="50"/>
      <c r="L28" s="50"/>
    </row>
    <row r="29" spans="2:12" x14ac:dyDescent="0.2">
      <c r="B29" s="103" t="s">
        <v>288</v>
      </c>
      <c r="C29" s="103"/>
      <c r="D29" s="103"/>
      <c r="E29" s="103"/>
      <c r="F29" s="103"/>
      <c r="G29" s="103"/>
      <c r="H29" s="103"/>
      <c r="I29" s="103"/>
      <c r="J29" s="103"/>
      <c r="K29" s="103"/>
      <c r="L29" s="103"/>
    </row>
    <row r="30" spans="2:12" ht="48" customHeight="1" x14ac:dyDescent="0.2">
      <c r="B30" s="103"/>
      <c r="C30" s="103"/>
      <c r="D30" s="103"/>
      <c r="E30" s="103"/>
      <c r="F30" s="103"/>
      <c r="G30" s="103"/>
      <c r="H30" s="103"/>
      <c r="I30" s="103"/>
      <c r="J30" s="103"/>
      <c r="K30" s="103"/>
      <c r="L30" s="103"/>
    </row>
    <row r="31" spans="2:12" ht="26.25" customHeight="1" x14ac:dyDescent="0.25">
      <c r="B31" s="105" t="s">
        <v>289</v>
      </c>
      <c r="C31" s="92"/>
      <c r="D31" s="92"/>
      <c r="E31" s="92"/>
      <c r="F31" s="51"/>
      <c r="G31" s="52"/>
      <c r="H31" s="51"/>
      <c r="I31" s="51"/>
      <c r="J31" s="51"/>
      <c r="K31" s="51"/>
      <c r="L31" s="51"/>
    </row>
    <row r="32" spans="2:12" ht="15.75" customHeight="1" x14ac:dyDescent="0.2">
      <c r="B32" s="103" t="s">
        <v>308</v>
      </c>
      <c r="C32" s="103"/>
      <c r="D32" s="103"/>
      <c r="E32" s="103"/>
      <c r="F32" s="103"/>
      <c r="G32" s="103"/>
      <c r="H32" s="103"/>
      <c r="I32" s="103"/>
      <c r="J32" s="103"/>
      <c r="K32" s="103"/>
      <c r="L32" s="103"/>
    </row>
    <row r="33" spans="2:17" ht="15.75" customHeight="1" x14ac:dyDescent="0.2">
      <c r="B33" s="103"/>
      <c r="C33" s="103"/>
      <c r="D33" s="103"/>
      <c r="E33" s="103"/>
      <c r="F33" s="103"/>
      <c r="G33" s="103"/>
      <c r="H33" s="103"/>
      <c r="I33" s="103"/>
      <c r="J33" s="103"/>
      <c r="K33" s="103"/>
      <c r="L33" s="103"/>
    </row>
    <row r="34" spans="2:17" ht="12.75" customHeight="1" x14ac:dyDescent="0.2">
      <c r="B34" s="106" t="s">
        <v>309</v>
      </c>
      <c r="C34" s="106"/>
      <c r="D34" s="106"/>
      <c r="E34" s="106"/>
      <c r="F34" s="106"/>
      <c r="G34" s="106"/>
      <c r="H34" s="106"/>
      <c r="I34" s="106"/>
      <c r="J34" s="106"/>
      <c r="K34" s="106"/>
      <c r="L34" s="106"/>
    </row>
    <row r="35" spans="2:17" ht="15.75" customHeight="1" x14ac:dyDescent="0.2">
      <c r="B35" s="106"/>
      <c r="C35" s="106"/>
      <c r="D35" s="106"/>
      <c r="E35" s="106"/>
      <c r="F35" s="106"/>
      <c r="G35" s="106"/>
      <c r="H35" s="106"/>
      <c r="I35" s="106"/>
      <c r="J35" s="106"/>
      <c r="K35" s="106"/>
      <c r="L35" s="106"/>
    </row>
    <row r="36" spans="2:17" ht="12.75" customHeight="1" x14ac:dyDescent="0.2">
      <c r="B36" s="53"/>
      <c r="C36" s="53"/>
      <c r="D36" s="53"/>
      <c r="E36" s="53"/>
      <c r="F36" s="53"/>
      <c r="G36" s="53"/>
      <c r="H36" s="53"/>
      <c r="I36" s="53"/>
      <c r="J36" s="53"/>
      <c r="K36" s="53"/>
      <c r="L36" s="53"/>
    </row>
    <row r="37" spans="2:17" ht="15.75" hidden="1" x14ac:dyDescent="0.25">
      <c r="B37" s="54"/>
      <c r="C37" s="54"/>
      <c r="D37" s="54"/>
      <c r="E37" s="54"/>
      <c r="F37" s="54"/>
      <c r="G37" s="54"/>
      <c r="H37" s="54"/>
      <c r="I37" s="54"/>
      <c r="J37" s="54"/>
      <c r="K37" s="54"/>
      <c r="L37" s="54"/>
    </row>
    <row r="38" spans="2:17" ht="15.75" x14ac:dyDescent="0.25">
      <c r="B38" s="55" t="s">
        <v>290</v>
      </c>
      <c r="C38" s="50"/>
      <c r="D38" s="51"/>
      <c r="E38" s="51"/>
      <c r="F38" s="51"/>
      <c r="G38" s="51"/>
      <c r="H38" s="51"/>
      <c r="I38" s="51"/>
      <c r="J38" s="51"/>
      <c r="K38" s="51"/>
      <c r="L38" s="51"/>
    </row>
    <row r="39" spans="2:17" ht="18" customHeight="1" x14ac:dyDescent="0.2">
      <c r="B39" s="106" t="s">
        <v>291</v>
      </c>
      <c r="C39" s="106"/>
      <c r="D39" s="106"/>
      <c r="E39" s="106"/>
      <c r="F39" s="106"/>
      <c r="G39" s="106"/>
      <c r="H39" s="106"/>
      <c r="I39" s="106"/>
      <c r="J39" s="106"/>
      <c r="K39" s="106"/>
      <c r="L39" s="106"/>
    </row>
    <row r="40" spans="2:17" ht="12.75" customHeight="1" x14ac:dyDescent="0.2">
      <c r="B40" s="106"/>
      <c r="C40" s="106"/>
      <c r="D40" s="106"/>
      <c r="E40" s="106"/>
      <c r="F40" s="106"/>
      <c r="G40" s="106"/>
      <c r="H40" s="106"/>
      <c r="I40" s="106"/>
      <c r="J40" s="106"/>
      <c r="K40" s="106"/>
      <c r="L40" s="106"/>
    </row>
    <row r="41" spans="2:17" ht="15.75" x14ac:dyDescent="0.25">
      <c r="B41" s="50" t="s">
        <v>292</v>
      </c>
      <c r="C41" s="50"/>
      <c r="D41" s="50"/>
      <c r="E41" s="56"/>
      <c r="F41" s="50"/>
      <c r="G41" s="50"/>
      <c r="H41" s="50" t="s">
        <v>293</v>
      </c>
      <c r="I41" s="50"/>
      <c r="J41" s="50"/>
      <c r="K41" s="50"/>
      <c r="L41" s="50"/>
      <c r="P41" s="57"/>
      <c r="Q41" s="57"/>
    </row>
    <row r="42" spans="2:17" ht="15.75" x14ac:dyDescent="0.25">
      <c r="B42" s="50" t="s">
        <v>294</v>
      </c>
      <c r="C42" s="50"/>
      <c r="D42" s="50"/>
      <c r="E42" s="56"/>
      <c r="F42" s="50"/>
      <c r="G42" s="50"/>
      <c r="H42" s="50" t="s">
        <v>295</v>
      </c>
      <c r="I42" s="50"/>
      <c r="J42" s="50"/>
      <c r="K42" s="50"/>
      <c r="L42" s="50"/>
      <c r="P42" s="57"/>
      <c r="Q42" s="57"/>
    </row>
    <row r="43" spans="2:17" ht="15.75" x14ac:dyDescent="0.25">
      <c r="B43" s="50" t="s">
        <v>296</v>
      </c>
      <c r="C43" s="50"/>
      <c r="D43" s="50"/>
      <c r="E43" s="50"/>
      <c r="F43" s="50"/>
      <c r="G43" s="50"/>
      <c r="H43" s="50" t="s">
        <v>296</v>
      </c>
      <c r="I43" s="50"/>
      <c r="J43" s="50"/>
      <c r="K43" s="50"/>
      <c r="L43" s="50"/>
      <c r="P43" s="90"/>
      <c r="Q43" s="90"/>
    </row>
    <row r="44" spans="2:17" ht="15.75" x14ac:dyDescent="0.25">
      <c r="B44" s="91" t="s">
        <v>297</v>
      </c>
      <c r="C44" s="92"/>
      <c r="D44" s="92"/>
      <c r="E44" s="50"/>
      <c r="F44" s="50"/>
      <c r="G44" s="58"/>
      <c r="H44" s="59" t="s">
        <v>298</v>
      </c>
      <c r="I44" s="58"/>
      <c r="J44" s="50"/>
      <c r="K44" s="50"/>
      <c r="L44" s="50"/>
    </row>
    <row r="45" spans="2:17" ht="15.75" x14ac:dyDescent="0.25">
      <c r="B45" s="60" t="s">
        <v>299</v>
      </c>
      <c r="C45" s="61"/>
      <c r="D45" s="49"/>
      <c r="E45" s="50"/>
      <c r="F45" s="50"/>
      <c r="G45" s="58"/>
      <c r="H45" s="49" t="s">
        <v>300</v>
      </c>
      <c r="I45" s="49"/>
      <c r="J45" s="50"/>
      <c r="K45" s="50"/>
      <c r="L45" s="50"/>
    </row>
    <row r="46" spans="2:17" ht="15.75" x14ac:dyDescent="0.25">
      <c r="B46" s="50"/>
      <c r="C46" s="51"/>
      <c r="D46" s="50"/>
      <c r="E46" s="50"/>
      <c r="F46" s="50"/>
      <c r="G46" s="50"/>
      <c r="H46" s="50"/>
      <c r="I46" s="50"/>
      <c r="J46" s="50"/>
      <c r="K46" s="50"/>
      <c r="L46" s="50"/>
    </row>
    <row r="47" spans="2:17" ht="12.75" customHeight="1" x14ac:dyDescent="0.2">
      <c r="B47" s="104" t="s">
        <v>301</v>
      </c>
      <c r="C47" s="104"/>
      <c r="D47" s="104"/>
      <c r="E47" s="104"/>
      <c r="F47" s="104"/>
      <c r="G47" s="104"/>
      <c r="H47" s="104"/>
      <c r="I47" s="104"/>
      <c r="J47" s="104"/>
      <c r="K47" s="104"/>
      <c r="L47" s="104"/>
    </row>
    <row r="48" spans="2:17" ht="16.5" customHeight="1" x14ac:dyDescent="0.2">
      <c r="B48" s="104"/>
      <c r="C48" s="104"/>
      <c r="D48" s="104"/>
      <c r="E48" s="104"/>
      <c r="F48" s="104"/>
      <c r="G48" s="104"/>
      <c r="H48" s="104"/>
      <c r="I48" s="104"/>
      <c r="J48" s="104"/>
      <c r="K48" s="104"/>
      <c r="L48" s="104"/>
    </row>
  </sheetData>
  <sheetProtection algorithmName="SHA-512" hashValue="GhILDw00YdgmAAky3Zcml+yxS7dc65tAtBiqXQgRD24t2gYGViG1pPKai8PdnqnEtnrIhn2I2GWWwHVfBE+Gjw==" saltValue="xTouOnrWXZxudcDHUVvrvw==" spinCount="100000" sheet="1" objects="1" scenarios="1"/>
  <mergeCells count="13">
    <mergeCell ref="B47:L48"/>
    <mergeCell ref="B31:E31"/>
    <mergeCell ref="B32:L33"/>
    <mergeCell ref="B34:L35"/>
    <mergeCell ref="B39:L40"/>
    <mergeCell ref="P43:Q43"/>
    <mergeCell ref="B44:D44"/>
    <mergeCell ref="B5:I6"/>
    <mergeCell ref="N5:X6"/>
    <mergeCell ref="C8:D8"/>
    <mergeCell ref="E8:F8"/>
    <mergeCell ref="N8:N9"/>
    <mergeCell ref="B29:L30"/>
  </mergeCells>
  <hyperlinks>
    <hyperlink ref="B44" r:id="rId1"/>
    <hyperlink ref="H44" r:id="rId2"/>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4"/>
  <sheetViews>
    <sheetView workbookViewId="0">
      <selection activeCell="B1" sqref="B1:C1"/>
    </sheetView>
  </sheetViews>
  <sheetFormatPr defaultRowHeight="15" x14ac:dyDescent="0.25"/>
  <cols>
    <col min="1" max="1" width="17.7109375" customWidth="1"/>
    <col min="2" max="5" width="14.5703125" customWidth="1"/>
    <col min="6" max="17" width="12.7109375" customWidth="1"/>
    <col min="18" max="18" width="13" customWidth="1"/>
    <col min="19" max="19" width="13.7109375" customWidth="1"/>
    <col min="25" max="25" width="18.28515625" customWidth="1"/>
    <col min="26" max="26" width="13.140625" customWidth="1"/>
  </cols>
  <sheetData>
    <row r="1" spans="1:26" ht="28.5" customHeight="1" x14ac:dyDescent="0.35">
      <c r="A1" s="123" t="s">
        <v>242</v>
      </c>
      <c r="B1" s="124" t="s">
        <v>9</v>
      </c>
      <c r="C1" s="124"/>
      <c r="D1" s="123" t="s">
        <v>259</v>
      </c>
      <c r="E1" s="123" t="s">
        <v>243</v>
      </c>
      <c r="F1" s="124" t="s">
        <v>240</v>
      </c>
      <c r="G1" s="124"/>
      <c r="H1" s="125"/>
      <c r="I1" s="125"/>
      <c r="J1" s="125"/>
      <c r="K1" s="125"/>
      <c r="L1" s="125"/>
      <c r="M1" s="125"/>
      <c r="N1" s="125"/>
      <c r="O1" s="125"/>
      <c r="Y1" s="14"/>
      <c r="Z1" s="15"/>
    </row>
    <row r="2" spans="1:26" x14ac:dyDescent="0.25">
      <c r="A2" s="125"/>
      <c r="B2" s="125"/>
      <c r="C2" s="125"/>
      <c r="D2" s="125"/>
      <c r="E2" s="125"/>
      <c r="F2" s="125"/>
      <c r="G2" s="125"/>
      <c r="H2" s="125"/>
      <c r="I2" s="125"/>
      <c r="J2" s="125"/>
      <c r="K2" s="125"/>
      <c r="L2" s="125"/>
      <c r="M2" s="125"/>
      <c r="N2" s="125"/>
      <c r="O2" s="125"/>
      <c r="Y2" s="16"/>
      <c r="Z2" s="15"/>
    </row>
    <row r="3" spans="1:26" x14ac:dyDescent="0.25">
      <c r="A3" s="125"/>
      <c r="B3" s="125"/>
      <c r="C3" s="125"/>
      <c r="D3" s="125"/>
      <c r="E3" s="125"/>
      <c r="F3" s="125"/>
      <c r="G3" s="125"/>
      <c r="H3" s="125"/>
      <c r="I3" s="125"/>
      <c r="J3" s="125"/>
      <c r="K3" s="125"/>
      <c r="L3" s="125"/>
      <c r="M3" s="125"/>
      <c r="N3" s="125"/>
      <c r="O3" s="125"/>
      <c r="Y3" s="16"/>
      <c r="Z3" s="15"/>
    </row>
    <row r="4" spans="1:26" x14ac:dyDescent="0.25">
      <c r="A4" s="125"/>
      <c r="B4" s="125"/>
      <c r="C4" s="125"/>
      <c r="D4" s="125"/>
      <c r="E4" s="125"/>
      <c r="F4" s="125"/>
      <c r="G4" s="125"/>
      <c r="H4" s="125"/>
      <c r="I4" s="125"/>
      <c r="J4" s="125"/>
      <c r="K4" s="125"/>
      <c r="L4" s="125"/>
      <c r="M4" s="125"/>
      <c r="N4" s="125"/>
      <c r="O4" s="125"/>
      <c r="Y4" s="16"/>
      <c r="Z4" s="15"/>
    </row>
    <row r="5" spans="1:26" x14ac:dyDescent="0.25">
      <c r="A5" s="125"/>
      <c r="B5" s="125"/>
      <c r="C5" s="125"/>
      <c r="D5" s="125"/>
      <c r="E5" s="125"/>
      <c r="F5" s="125"/>
      <c r="G5" s="125"/>
      <c r="H5" s="125"/>
      <c r="I5" s="125"/>
      <c r="J5" s="125"/>
      <c r="K5" s="125"/>
      <c r="L5" s="125"/>
      <c r="M5" s="125"/>
      <c r="N5" s="125"/>
      <c r="O5" s="125"/>
      <c r="Y5" s="16"/>
      <c r="Z5" s="15"/>
    </row>
    <row r="6" spans="1:26" x14ac:dyDescent="0.25">
      <c r="A6" s="125"/>
      <c r="B6" s="125"/>
      <c r="C6" s="125"/>
      <c r="D6" s="125"/>
      <c r="E6" s="125"/>
      <c r="F6" s="125"/>
      <c r="G6" s="125"/>
      <c r="H6" s="125"/>
      <c r="I6" s="125"/>
      <c r="J6" s="125"/>
      <c r="K6" s="125"/>
      <c r="L6" s="125"/>
      <c r="M6" s="125"/>
      <c r="N6" s="125"/>
      <c r="O6" s="125"/>
      <c r="Y6" s="16"/>
      <c r="Z6" s="15"/>
    </row>
    <row r="7" spans="1:26" x14ac:dyDescent="0.25">
      <c r="A7" s="125"/>
      <c r="B7" s="125"/>
      <c r="C7" s="125"/>
      <c r="D7" s="125"/>
      <c r="E7" s="125"/>
      <c r="F7" s="125"/>
      <c r="G7" s="125"/>
      <c r="H7" s="125"/>
      <c r="I7" s="125"/>
      <c r="J7" s="125"/>
      <c r="K7" s="125"/>
      <c r="L7" s="125"/>
      <c r="M7" s="125"/>
      <c r="N7" s="125"/>
      <c r="O7" s="125"/>
      <c r="Y7" s="16"/>
      <c r="Z7" s="15"/>
    </row>
    <row r="8" spans="1:26" x14ac:dyDescent="0.25">
      <c r="A8" s="125"/>
      <c r="B8" s="125"/>
      <c r="C8" s="125"/>
      <c r="D8" s="125"/>
      <c r="E8" s="125"/>
      <c r="F8" s="125"/>
      <c r="G8" s="125"/>
      <c r="H8" s="125"/>
      <c r="I8" s="125"/>
      <c r="J8" s="125"/>
      <c r="K8" s="125"/>
      <c r="L8" s="125"/>
      <c r="M8" s="125"/>
      <c r="N8" s="125"/>
      <c r="O8" s="125"/>
    </row>
    <row r="9" spans="1:26" ht="18.75" x14ac:dyDescent="0.3">
      <c r="A9" s="123"/>
      <c r="B9" s="123"/>
      <c r="C9" s="123"/>
      <c r="D9" s="123"/>
      <c r="E9" s="123"/>
      <c r="F9" s="123"/>
      <c r="G9" s="123"/>
      <c r="H9" s="125"/>
      <c r="I9" s="125"/>
      <c r="J9" s="125"/>
      <c r="K9" s="125"/>
      <c r="L9" s="125"/>
      <c r="M9" s="125"/>
      <c r="N9" s="125"/>
      <c r="O9" s="125"/>
    </row>
    <row r="10" spans="1:26" x14ac:dyDescent="0.25">
      <c r="A10" s="125"/>
      <c r="B10" s="125"/>
      <c r="C10" s="125"/>
      <c r="D10" s="125"/>
      <c r="E10" s="125"/>
      <c r="F10" s="125"/>
      <c r="G10" s="125"/>
      <c r="H10" s="125"/>
      <c r="I10" s="125"/>
      <c r="J10" s="125"/>
      <c r="K10" s="125"/>
      <c r="L10" s="125"/>
      <c r="M10" s="125"/>
      <c r="N10" s="125"/>
      <c r="O10" s="125"/>
    </row>
    <row r="11" spans="1:26" x14ac:dyDescent="0.25">
      <c r="A11" s="125"/>
      <c r="B11" s="125"/>
      <c r="C11" s="125"/>
      <c r="D11" s="125"/>
      <c r="E11" s="125"/>
      <c r="F11" s="125"/>
      <c r="G11" s="125"/>
      <c r="H11" s="125"/>
      <c r="I11" s="125"/>
      <c r="J11" s="125"/>
      <c r="K11" s="125"/>
      <c r="L11" s="125"/>
      <c r="M11" s="125"/>
      <c r="N11" s="125"/>
      <c r="O11" s="125"/>
    </row>
    <row r="12" spans="1:26" x14ac:dyDescent="0.25">
      <c r="A12" s="125"/>
      <c r="B12" s="125"/>
      <c r="C12" s="125"/>
      <c r="D12" s="125"/>
      <c r="E12" s="125"/>
      <c r="F12" s="125"/>
      <c r="G12" s="125"/>
      <c r="H12" s="125"/>
      <c r="I12" s="125"/>
      <c r="J12" s="125"/>
      <c r="K12" s="125"/>
      <c r="L12" s="125"/>
      <c r="M12" s="125"/>
      <c r="N12" s="125"/>
      <c r="O12" s="125"/>
    </row>
    <row r="13" spans="1:26" x14ac:dyDescent="0.25">
      <c r="A13" s="125"/>
      <c r="B13" s="125"/>
      <c r="C13" s="125"/>
      <c r="D13" s="125"/>
      <c r="E13" s="125"/>
      <c r="F13" s="125"/>
      <c r="G13" s="125"/>
      <c r="H13" s="125"/>
      <c r="I13" s="125"/>
      <c r="J13" s="125"/>
      <c r="K13" s="125"/>
      <c r="L13" s="125"/>
      <c r="M13" s="125"/>
      <c r="N13" s="125"/>
      <c r="O13" s="125"/>
    </row>
    <row r="14" spans="1:26" x14ac:dyDescent="0.25">
      <c r="A14" s="125"/>
      <c r="B14" s="125"/>
      <c r="C14" s="125"/>
      <c r="D14" s="125"/>
      <c r="E14" s="125"/>
      <c r="F14" s="125"/>
      <c r="G14" s="125"/>
      <c r="H14" s="125"/>
      <c r="I14" s="125"/>
      <c r="J14" s="125"/>
      <c r="K14" s="125"/>
      <c r="L14" s="125"/>
      <c r="M14" s="125"/>
      <c r="N14" s="125"/>
      <c r="O14" s="125"/>
      <c r="Y14" s="16"/>
      <c r="Z14" s="15"/>
    </row>
    <row r="15" spans="1:26" x14ac:dyDescent="0.25">
      <c r="A15" s="125"/>
      <c r="B15" s="125"/>
      <c r="C15" s="125"/>
      <c r="D15" s="125"/>
      <c r="E15" s="125"/>
      <c r="F15" s="125"/>
      <c r="G15" s="125"/>
      <c r="H15" s="125"/>
      <c r="I15" s="125"/>
      <c r="J15" s="125"/>
      <c r="K15" s="125"/>
      <c r="L15" s="125"/>
      <c r="M15" s="125"/>
      <c r="N15" s="125"/>
      <c r="O15" s="125"/>
    </row>
    <row r="16" spans="1:26" ht="18.75" x14ac:dyDescent="0.3">
      <c r="A16" s="123"/>
      <c r="B16" s="123"/>
      <c r="C16" s="123"/>
      <c r="D16" s="123"/>
      <c r="E16" s="123"/>
      <c r="F16" s="123"/>
      <c r="G16" s="123"/>
      <c r="H16" s="125"/>
      <c r="I16" s="125"/>
      <c r="J16" s="125"/>
      <c r="K16" s="125"/>
      <c r="L16" s="125"/>
      <c r="M16" s="125"/>
      <c r="N16" s="125"/>
      <c r="O16" s="125"/>
    </row>
    <row r="17" spans="1:26" x14ac:dyDescent="0.25">
      <c r="A17" s="125"/>
      <c r="B17" s="125"/>
      <c r="C17" s="125"/>
      <c r="D17" s="125"/>
      <c r="E17" s="125"/>
      <c r="F17" s="125"/>
      <c r="G17" s="125"/>
      <c r="H17" s="125"/>
      <c r="I17" s="125"/>
      <c r="J17" s="125"/>
      <c r="K17" s="125"/>
      <c r="L17" s="125"/>
      <c r="M17" s="125"/>
      <c r="N17" s="125"/>
      <c r="O17" s="125"/>
    </row>
    <row r="18" spans="1:26" x14ac:dyDescent="0.25">
      <c r="A18" s="125"/>
      <c r="B18" s="125"/>
      <c r="C18" s="125"/>
      <c r="D18" s="125"/>
      <c r="E18" s="125"/>
      <c r="F18" s="125"/>
      <c r="G18" s="125"/>
      <c r="H18" s="125"/>
      <c r="I18" s="125"/>
      <c r="J18" s="125"/>
      <c r="K18" s="125"/>
      <c r="L18" s="125"/>
      <c r="M18" s="125"/>
      <c r="N18" s="125"/>
      <c r="O18" s="125"/>
    </row>
    <row r="19" spans="1:26" ht="18.75" x14ac:dyDescent="0.3">
      <c r="A19" s="123"/>
      <c r="B19" s="123"/>
      <c r="C19" s="123"/>
      <c r="D19" s="123"/>
      <c r="E19" s="123"/>
      <c r="F19" s="123"/>
      <c r="G19" s="123"/>
      <c r="H19" s="125"/>
      <c r="I19" s="125"/>
      <c r="J19" s="125"/>
      <c r="K19" s="125"/>
      <c r="L19" s="125"/>
      <c r="M19" s="125"/>
      <c r="N19" s="125"/>
      <c r="O19" s="125"/>
    </row>
    <row r="20" spans="1:26" x14ac:dyDescent="0.25">
      <c r="A20" s="125"/>
      <c r="B20" s="125"/>
      <c r="C20" s="125"/>
      <c r="D20" s="125"/>
      <c r="E20" s="125"/>
      <c r="F20" s="125"/>
      <c r="G20" s="125"/>
      <c r="H20" s="125"/>
      <c r="I20" s="125"/>
      <c r="J20" s="125"/>
      <c r="K20" s="125"/>
      <c r="L20" s="125"/>
      <c r="M20" s="125"/>
      <c r="N20" s="125"/>
      <c r="O20" s="125"/>
    </row>
    <row r="21" spans="1:26" x14ac:dyDescent="0.25">
      <c r="A21" s="125"/>
      <c r="B21" s="125"/>
      <c r="C21" s="125"/>
      <c r="D21" s="125"/>
      <c r="E21" s="125"/>
      <c r="F21" s="125"/>
      <c r="G21" s="125"/>
      <c r="H21" s="125"/>
      <c r="I21" s="125"/>
      <c r="J21" s="125"/>
      <c r="K21" s="125"/>
      <c r="L21" s="125"/>
      <c r="M21" s="125"/>
      <c r="N21" s="125"/>
      <c r="O21" s="125"/>
      <c r="Y21" s="16"/>
      <c r="Z21" s="15"/>
    </row>
    <row r="22" spans="1:26" x14ac:dyDescent="0.25">
      <c r="A22" s="125"/>
      <c r="B22" s="125"/>
      <c r="C22" s="125"/>
      <c r="D22" s="125"/>
      <c r="E22" s="125"/>
      <c r="F22" s="125"/>
      <c r="G22" s="125"/>
      <c r="H22" s="125"/>
      <c r="I22" s="125"/>
      <c r="J22" s="125"/>
      <c r="K22" s="125"/>
      <c r="L22" s="125"/>
      <c r="M22" s="125"/>
      <c r="N22" s="125"/>
      <c r="O22" s="125"/>
      <c r="Y22" s="5" t="s">
        <v>244</v>
      </c>
      <c r="Z22" s="6"/>
    </row>
    <row r="23" spans="1:26" ht="261.75" customHeight="1" x14ac:dyDescent="0.3">
      <c r="A23" s="123"/>
      <c r="B23" s="123"/>
      <c r="C23" s="123"/>
      <c r="D23" s="123"/>
      <c r="E23" s="123"/>
      <c r="F23" s="123"/>
      <c r="G23" s="123"/>
      <c r="H23" s="125"/>
      <c r="I23" s="125"/>
      <c r="J23" s="125"/>
      <c r="K23" s="125"/>
      <c r="L23" s="125"/>
      <c r="M23" s="125"/>
      <c r="N23" s="125"/>
      <c r="O23" s="125"/>
      <c r="Y23" s="7" t="s">
        <v>245</v>
      </c>
      <c r="Z23" s="8" t="s">
        <v>246</v>
      </c>
    </row>
    <row r="24" spans="1:26" x14ac:dyDescent="0.25">
      <c r="C24" s="21" t="str">
        <f>IF($F$1="Wheat","June","September")</f>
        <v>June</v>
      </c>
      <c r="D24" s="21" t="str">
        <f>IF($F$1="Wheat","July","October")</f>
        <v>July</v>
      </c>
      <c r="E24" s="21" t="str">
        <f>IF($F$1="Wheat","August","November")</f>
        <v>August</v>
      </c>
      <c r="F24" s="21" t="str">
        <f>IF($F$1="Wheat","September","December")</f>
        <v>September</v>
      </c>
      <c r="G24" s="21" t="str">
        <f>IF($F$1="Wheat","October","January")</f>
        <v>October</v>
      </c>
      <c r="H24" s="21" t="str">
        <f>IF($F$1="Wheat","November","February")</f>
        <v>November</v>
      </c>
      <c r="I24" s="21" t="str">
        <f>IF($F$1="Wheat","December","March")</f>
        <v>December</v>
      </c>
      <c r="J24" s="21" t="str">
        <f>IF($F$1="Wheat","January","April")</f>
        <v>January</v>
      </c>
      <c r="K24" s="21" t="str">
        <f>IF($F$1="Wheat","February","May")</f>
        <v>February</v>
      </c>
      <c r="L24" s="21" t="str">
        <f>IF($F$1="Wheat","March","June")</f>
        <v>March</v>
      </c>
      <c r="M24" s="21" t="str">
        <f>IF($F$1="Wheat","April","July")</f>
        <v>April</v>
      </c>
      <c r="N24" s="21" t="str">
        <f>IF($F$1="Wheat","May","August")</f>
        <v>May</v>
      </c>
      <c r="O24" s="22" t="s">
        <v>234</v>
      </c>
      <c r="P24" s="22" t="s">
        <v>235</v>
      </c>
      <c r="Q24" s="22" t="s">
        <v>236</v>
      </c>
      <c r="R24" s="22" t="s">
        <v>237</v>
      </c>
      <c r="Y24" s="6" t="s">
        <v>9</v>
      </c>
      <c r="Z24" s="9">
        <f t="shared" ref="Z24:Z33" si="0">IF($B$1=Y24,1,0)</f>
        <v>1</v>
      </c>
    </row>
    <row r="25" spans="1:26" ht="18.75" customHeight="1" x14ac:dyDescent="0.25">
      <c r="A25" s="109" t="s">
        <v>264</v>
      </c>
      <c r="B25" s="18" t="s">
        <v>262</v>
      </c>
      <c r="C25" s="19">
        <f t="shared" ref="C25:N25" si="1">SUMPRODUCT(B38:B54,$R$38:$R$54)/$R$55</f>
        <v>6.6023346229823803</v>
      </c>
      <c r="D25" s="19">
        <f t="shared" si="1"/>
        <v>6.6982943050392816</v>
      </c>
      <c r="E25" s="19">
        <f t="shared" si="1"/>
        <v>6.6497718664830456</v>
      </c>
      <c r="F25" s="19">
        <f t="shared" si="1"/>
        <v>6.4583284724841334</v>
      </c>
      <c r="G25" s="19">
        <f t="shared" si="1"/>
        <v>6.4712617053027426</v>
      </c>
      <c r="H25" s="19">
        <f t="shared" si="1"/>
        <v>6.3333112358785026</v>
      </c>
      <c r="I25" s="19">
        <f t="shared" si="1"/>
        <v>6.2351870084749805</v>
      </c>
      <c r="J25" s="19">
        <f t="shared" si="1"/>
        <v>5.9807601628494691</v>
      </c>
      <c r="K25" s="19">
        <f t="shared" si="1"/>
        <v>5.9287121481819565</v>
      </c>
      <c r="L25" s="19">
        <f t="shared" si="1"/>
        <v>6.0109138346304132</v>
      </c>
      <c r="M25" s="19">
        <f t="shared" si="1"/>
        <v>5.8909263923646744</v>
      </c>
      <c r="N25" s="19">
        <f t="shared" si="1"/>
        <v>5.9166547690376943</v>
      </c>
      <c r="O25" s="19">
        <f>AVERAGE(C25:N25)</f>
        <v>6.2647047103091067</v>
      </c>
      <c r="P25" s="19">
        <f>MIN(C25:N25)</f>
        <v>5.8909263923646744</v>
      </c>
      <c r="Q25" s="19">
        <f>MAX(C25:N25)</f>
        <v>6.6982943050392816</v>
      </c>
      <c r="R25" s="19">
        <f>Q25-P25</f>
        <v>0.80736791267460717</v>
      </c>
      <c r="Y25" s="6" t="s">
        <v>247</v>
      </c>
      <c r="Z25" s="9">
        <f t="shared" si="0"/>
        <v>0</v>
      </c>
    </row>
    <row r="26" spans="1:26" x14ac:dyDescent="0.25">
      <c r="A26" s="110"/>
      <c r="B26" s="18" t="s">
        <v>263</v>
      </c>
      <c r="C26" s="24">
        <f t="shared" ref="C26:N26" si="2">SUMPRODUCT(B60:B76,$R$60:$R$76)/$R$77</f>
        <v>1.0749962850294625</v>
      </c>
      <c r="D26" s="24">
        <f t="shared" si="2"/>
        <v>1.0834174567187993</v>
      </c>
      <c r="E26" s="24">
        <f t="shared" si="2"/>
        <v>1.0588916046547687</v>
      </c>
      <c r="F26" s="24">
        <f t="shared" si="2"/>
        <v>1.0263102308295269</v>
      </c>
      <c r="G26" s="24">
        <f t="shared" si="2"/>
        <v>1.0295481887122611</v>
      </c>
      <c r="H26" s="24">
        <f t="shared" si="2"/>
        <v>1.0045351582761146</v>
      </c>
      <c r="I26" s="24">
        <f t="shared" si="2"/>
        <v>0.99420778342927962</v>
      </c>
      <c r="J26" s="24">
        <f t="shared" si="2"/>
        <v>0.95346815558269282</v>
      </c>
      <c r="K26" s="24">
        <f t="shared" si="2"/>
        <v>0.94269748910456719</v>
      </c>
      <c r="L26" s="24">
        <f t="shared" si="2"/>
        <v>0.95709962699500029</v>
      </c>
      <c r="M26" s="24">
        <f t="shared" si="2"/>
        <v>0.9386671992613802</v>
      </c>
      <c r="N26" s="24">
        <f t="shared" si="2"/>
        <v>0.93616082140614654</v>
      </c>
      <c r="O26" s="24">
        <f>AVERAGE(C26:N26)</f>
        <v>1</v>
      </c>
      <c r="P26" s="24">
        <f>MIN(C26:N26)</f>
        <v>0.93616082140614654</v>
      </c>
      <c r="Q26" s="24">
        <f>MAX(C26:N26)</f>
        <v>1.0834174567187993</v>
      </c>
      <c r="R26" s="20">
        <f>Q26-P26</f>
        <v>0.14725663531265276</v>
      </c>
      <c r="Y26" s="6" t="s">
        <v>248</v>
      </c>
      <c r="Z26" s="9">
        <f t="shared" si="0"/>
        <v>0</v>
      </c>
    </row>
    <row r="27" spans="1:26" x14ac:dyDescent="0.25">
      <c r="B27" s="17"/>
      <c r="C27" s="17"/>
      <c r="D27" s="17"/>
      <c r="E27" s="17"/>
      <c r="F27" s="17"/>
      <c r="G27" s="17"/>
      <c r="H27" s="17"/>
      <c r="I27" s="17"/>
      <c r="J27" s="17"/>
      <c r="K27" s="17"/>
      <c r="L27" s="17"/>
      <c r="M27" s="17"/>
      <c r="N27" s="17"/>
      <c r="O27" s="17"/>
      <c r="P27" s="17"/>
      <c r="Q27" s="17"/>
      <c r="R27" s="17"/>
      <c r="Y27" s="6" t="s">
        <v>249</v>
      </c>
      <c r="Z27" s="9">
        <f t="shared" si="0"/>
        <v>0</v>
      </c>
    </row>
    <row r="28" spans="1:26" x14ac:dyDescent="0.25">
      <c r="A28" s="109" t="s">
        <v>265</v>
      </c>
      <c r="B28" s="18" t="s">
        <v>262</v>
      </c>
      <c r="C28" s="19">
        <f t="shared" ref="C28:N28" si="3">SUMPRODUCT(B38:B54,$S$38:$S$54)/$S$55</f>
        <v>6.0602471059121159</v>
      </c>
      <c r="D28" s="19">
        <f t="shared" si="3"/>
        <v>6.0956603964723133</v>
      </c>
      <c r="E28" s="19">
        <f t="shared" si="3"/>
        <v>6.1632291409068491</v>
      </c>
      <c r="F28" s="19">
        <f t="shared" si="3"/>
        <v>6.1280365659848197</v>
      </c>
      <c r="G28" s="19">
        <f t="shared" si="3"/>
        <v>6.0843322646500777</v>
      </c>
      <c r="H28" s="19">
        <f t="shared" si="3"/>
        <v>5.9910028515225147</v>
      </c>
      <c r="I28" s="19">
        <f t="shared" si="3"/>
        <v>6.1356123303664907</v>
      </c>
      <c r="J28" s="19">
        <f t="shared" si="3"/>
        <v>6.0672925013924539</v>
      </c>
      <c r="K28" s="19">
        <f t="shared" si="3"/>
        <v>6.2304913326961531</v>
      </c>
      <c r="L28" s="19">
        <f t="shared" si="3"/>
        <v>6.2230242004977345</v>
      </c>
      <c r="M28" s="19">
        <f t="shared" si="3"/>
        <v>6.0042417277685649</v>
      </c>
      <c r="N28" s="19">
        <f t="shared" si="3"/>
        <v>5.9989736038612289</v>
      </c>
      <c r="O28" s="19">
        <f>AVERAGE(C28:N28)</f>
        <v>6.0985120018359433</v>
      </c>
      <c r="P28" s="19">
        <f>MIN(C28:N28)</f>
        <v>5.9910028515225147</v>
      </c>
      <c r="Q28" s="19">
        <f>MAX(C28:N28)</f>
        <v>6.2304913326961531</v>
      </c>
      <c r="R28" s="19">
        <f>Q28-P28</f>
        <v>0.23948848117363841</v>
      </c>
      <c r="Y28" s="6" t="s">
        <v>250</v>
      </c>
      <c r="Z28" s="9">
        <f t="shared" si="0"/>
        <v>0</v>
      </c>
    </row>
    <row r="29" spans="1:26" ht="18.75" customHeight="1" x14ac:dyDescent="0.25">
      <c r="A29" s="110"/>
      <c r="B29" s="18" t="s">
        <v>263</v>
      </c>
      <c r="C29" s="24">
        <f t="shared" ref="C29:N29" si="4">SUMPRODUCT(B60:B76,$S$60:$S$76)/$S$77</f>
        <v>1.0268080217287583</v>
      </c>
      <c r="D29" s="24">
        <f t="shared" si="4"/>
        <v>1.0216606167966129</v>
      </c>
      <c r="E29" s="24">
        <f t="shared" si="4"/>
        <v>1.0166892535590577</v>
      </c>
      <c r="F29" s="24">
        <f t="shared" si="4"/>
        <v>0.9995002754336364</v>
      </c>
      <c r="G29" s="24">
        <f t="shared" si="4"/>
        <v>0.99727735626266178</v>
      </c>
      <c r="H29" s="24">
        <f t="shared" si="4"/>
        <v>0.98350154921918542</v>
      </c>
      <c r="I29" s="24">
        <f t="shared" si="4"/>
        <v>1.0010329435509218</v>
      </c>
      <c r="J29" s="24">
        <f t="shared" si="4"/>
        <v>0.98868706468727952</v>
      </c>
      <c r="K29" s="24">
        <f t="shared" si="4"/>
        <v>1.0058624623617725</v>
      </c>
      <c r="L29" s="24">
        <f t="shared" si="4"/>
        <v>1.003850476358283</v>
      </c>
      <c r="M29" s="24">
        <f t="shared" si="4"/>
        <v>0.97788515325077974</v>
      </c>
      <c r="N29" s="24">
        <f t="shared" si="4"/>
        <v>0.97724482679105118</v>
      </c>
      <c r="O29" s="24">
        <f>AVERAGE(C29:N29)</f>
        <v>0.99999999999999989</v>
      </c>
      <c r="P29" s="24">
        <f>MIN(C29:N29)</f>
        <v>0.97724482679105118</v>
      </c>
      <c r="Q29" s="24">
        <f>MAX(C29:N29)</f>
        <v>1.0268080217287583</v>
      </c>
      <c r="R29" s="20">
        <f>Q29-P29</f>
        <v>4.9563194937707111E-2</v>
      </c>
      <c r="Y29" s="6" t="s">
        <v>251</v>
      </c>
      <c r="Z29" s="9">
        <f t="shared" si="0"/>
        <v>0</v>
      </c>
    </row>
    <row r="30" spans="1:26" x14ac:dyDescent="0.25">
      <c r="B30" s="17"/>
      <c r="C30" s="17"/>
      <c r="D30" s="17"/>
      <c r="E30" s="17"/>
      <c r="F30" s="17"/>
      <c r="G30" s="17"/>
      <c r="H30" s="17"/>
      <c r="I30" s="17"/>
      <c r="J30" s="17"/>
      <c r="K30" s="17"/>
      <c r="L30" s="17"/>
      <c r="M30" s="17"/>
      <c r="N30" s="17"/>
      <c r="O30" s="17"/>
      <c r="P30" s="17"/>
      <c r="Q30" s="17"/>
      <c r="R30" s="17"/>
      <c r="Y30" s="6" t="s">
        <v>252</v>
      </c>
      <c r="Z30" s="9">
        <f t="shared" si="0"/>
        <v>0</v>
      </c>
    </row>
    <row r="31" spans="1:26" x14ac:dyDescent="0.25">
      <c r="A31" s="109" t="s">
        <v>266</v>
      </c>
      <c r="B31" s="18" t="s">
        <v>262</v>
      </c>
      <c r="C31" s="19">
        <f t="shared" ref="C31:N31" si="5">SUMPRODUCT(B38:B54,$T$38:$T$54)/$T$55</f>
        <v>5.0485404626431052</v>
      </c>
      <c r="D31" s="19">
        <f t="shared" si="5"/>
        <v>5.0864251529205653</v>
      </c>
      <c r="E31" s="19">
        <f t="shared" si="5"/>
        <v>5.1617823645641865</v>
      </c>
      <c r="F31" s="19">
        <f t="shared" si="5"/>
        <v>5.1974025844913179</v>
      </c>
      <c r="G31" s="19">
        <f t="shared" si="5"/>
        <v>5.1904294385072625</v>
      </c>
      <c r="H31" s="19">
        <f t="shared" si="5"/>
        <v>5.1272992134053226</v>
      </c>
      <c r="I31" s="19">
        <f t="shared" si="5"/>
        <v>5.2176262127278639</v>
      </c>
      <c r="J31" s="19">
        <f t="shared" si="5"/>
        <v>5.1615994529605551</v>
      </c>
      <c r="K31" s="19">
        <f t="shared" si="5"/>
        <v>5.2801293236416988</v>
      </c>
      <c r="L31" s="19">
        <f t="shared" si="5"/>
        <v>5.2707665615935655</v>
      </c>
      <c r="M31" s="19">
        <f t="shared" si="5"/>
        <v>5.1247440072482204</v>
      </c>
      <c r="N31" s="19">
        <f t="shared" si="5"/>
        <v>5.1389070973314483</v>
      </c>
      <c r="O31" s="19">
        <f>AVERAGE(C31:N31)</f>
        <v>5.1671376560029261</v>
      </c>
      <c r="P31" s="19">
        <f>MIN(C31:N31)</f>
        <v>5.0485404626431052</v>
      </c>
      <c r="Q31" s="19">
        <f>MAX(C31:N31)</f>
        <v>5.2801293236416988</v>
      </c>
      <c r="R31" s="19">
        <f>Q31-P31</f>
        <v>0.23158886099859366</v>
      </c>
      <c r="Y31" s="6" t="s">
        <v>253</v>
      </c>
      <c r="Z31" s="9">
        <f t="shared" si="0"/>
        <v>0</v>
      </c>
    </row>
    <row r="32" spans="1:26" x14ac:dyDescent="0.25">
      <c r="A32" s="110"/>
      <c r="B32" s="18" t="s">
        <v>263</v>
      </c>
      <c r="C32" s="24">
        <f t="shared" ref="C32:N32" si="6">SUMPRODUCT(B60:B76,$T$60:$T$76)/$T$77</f>
        <v>0.9929040335313406</v>
      </c>
      <c r="D32" s="24">
        <f t="shared" si="6"/>
        <v>0.99256665626439389</v>
      </c>
      <c r="E32" s="24">
        <f t="shared" si="6"/>
        <v>0.99682284570128299</v>
      </c>
      <c r="F32" s="24">
        <f t="shared" si="6"/>
        <v>1.0015997408907031</v>
      </c>
      <c r="G32" s="24">
        <f t="shared" si="6"/>
        <v>1.0065186333720559</v>
      </c>
      <c r="H32" s="24">
        <f t="shared" si="6"/>
        <v>0.9980165969613195</v>
      </c>
      <c r="I32" s="24">
        <f t="shared" si="6"/>
        <v>1.0080646323530871</v>
      </c>
      <c r="J32" s="24">
        <f t="shared" si="6"/>
        <v>0.99728442755885804</v>
      </c>
      <c r="K32" s="24">
        <f t="shared" si="6"/>
        <v>1.0110422988453374</v>
      </c>
      <c r="L32" s="24">
        <f t="shared" si="6"/>
        <v>1.0088010831183267</v>
      </c>
      <c r="M32" s="24">
        <f t="shared" si="6"/>
        <v>0.99120597688196621</v>
      </c>
      <c r="N32" s="24">
        <f t="shared" si="6"/>
        <v>0.99517307452132842</v>
      </c>
      <c r="O32" s="24">
        <f>AVERAGE(C32:N32)</f>
        <v>1</v>
      </c>
      <c r="P32" s="24">
        <f>MIN(C32:N32)</f>
        <v>0.99120597688196621</v>
      </c>
      <c r="Q32" s="24">
        <f>MAX(C32:N32)</f>
        <v>1.0110422988453374</v>
      </c>
      <c r="R32" s="20">
        <f>Q32-P32</f>
        <v>1.9836321963371151E-2</v>
      </c>
      <c r="Y32" s="6" t="s">
        <v>254</v>
      </c>
      <c r="Z32" s="9">
        <f t="shared" si="0"/>
        <v>0</v>
      </c>
    </row>
    <row r="33" spans="1:26" ht="18.75" customHeight="1" x14ac:dyDescent="0.25">
      <c r="Y33" s="10" t="s">
        <v>255</v>
      </c>
      <c r="Z33" s="9">
        <f t="shared" si="0"/>
        <v>0</v>
      </c>
    </row>
    <row r="35" spans="1:26" ht="18.75" x14ac:dyDescent="0.3">
      <c r="A35" s="108" t="s">
        <v>260</v>
      </c>
      <c r="B35" s="108"/>
      <c r="C35" s="107" t="str">
        <f>B1</f>
        <v>State</v>
      </c>
      <c r="D35" s="107"/>
      <c r="E35" s="13" t="s">
        <v>259</v>
      </c>
      <c r="F35" s="13" t="str">
        <f>F1</f>
        <v>Wheat</v>
      </c>
    </row>
    <row r="37" spans="1:26" x14ac:dyDescent="0.25">
      <c r="A37" t="s">
        <v>0</v>
      </c>
      <c r="B37" t="str">
        <f>IF($F$1="Wheat","June","September")</f>
        <v>June</v>
      </c>
      <c r="C37" t="str">
        <f>IF($F$1="Wheat","July","October")</f>
        <v>July</v>
      </c>
      <c r="D37" t="str">
        <f>IF($F$1="Wheat","August","November")</f>
        <v>August</v>
      </c>
      <c r="E37" t="str">
        <f>IF($F$1="Wheat","September","December")</f>
        <v>September</v>
      </c>
      <c r="F37" t="str">
        <f>IF($F$1="Wheat","October","January")</f>
        <v>October</v>
      </c>
      <c r="G37" t="str">
        <f>IF($F$1="Wheat","November","February")</f>
        <v>November</v>
      </c>
      <c r="H37" t="str">
        <f>IF($F$1="Wheat","December","March")</f>
        <v>December</v>
      </c>
      <c r="I37" t="str">
        <f>IF($F$1="Wheat","January","April")</f>
        <v>January</v>
      </c>
      <c r="J37" t="str">
        <f>IF($F$1="Wheat","February","May")</f>
        <v>February</v>
      </c>
      <c r="K37" t="str">
        <f>IF($F$1="Wheat","March","June")</f>
        <v>March</v>
      </c>
      <c r="L37" t="str">
        <f>IF($F$1="Wheat","April","July")</f>
        <v>April</v>
      </c>
      <c r="M37" t="str">
        <f>IF($F$1="Wheat","May","August")</f>
        <v>May</v>
      </c>
      <c r="N37" t="s">
        <v>234</v>
      </c>
      <c r="O37" t="s">
        <v>235</v>
      </c>
      <c r="P37" t="s">
        <v>236</v>
      </c>
      <c r="Q37" t="s">
        <v>237</v>
      </c>
      <c r="R37" t="s">
        <v>256</v>
      </c>
      <c r="S37" t="s">
        <v>257</v>
      </c>
      <c r="T37" t="s">
        <v>258</v>
      </c>
    </row>
    <row r="38" spans="1:26" x14ac:dyDescent="0.25">
      <c r="A38" t="s">
        <v>16</v>
      </c>
      <c r="B38" s="11">
        <f>IF($F$1="Corn",SUMPRODUCT(Corn!$E$1:$N$1,Corn!$E15:$N15),IF($F$1="Soybeans", SUMPRODUCT(Soybeans!$E$1:$N$1,Soybeans!$E15:$N15),IF($F$1="Wheat", SUMPRODUCT(Wheat!$E$1:$N$1,Wheat!$E15:$N15),IF($F$1="Grain Sorghum", SUMPRODUCT('Grain Sorghum'!$E$1:$N$1,'Grain Sorghum'!$E15:$N15),""))))</f>
        <v>2.3370220354374718</v>
      </c>
      <c r="C38" s="11">
        <f>IF($F$1="Corn",SUMPRODUCT(Corn!$E$1:$N$1,Corn!$E16:$N16),IF($F$1="Soybeans", SUMPRODUCT(Soybeans!$E$1:$N$1,Soybeans!$E16:$N16),IF($F$1="Wheat", SUMPRODUCT(Wheat!$E$1:$N$1,Wheat!$E16:$N16),IF($F$1="Grain Sorghum", SUMPRODUCT('Grain Sorghum'!$E$1:$N$1,'Grain Sorghum'!$E16:$N16),""))))</f>
        <v>2.1580769355480487</v>
      </c>
      <c r="D38" s="11">
        <f>IF($F$1="Corn",SUMPRODUCT(Corn!$E$1:$N$1,Corn!$E17:$N17),IF($F$1="Soybeans", SUMPRODUCT(Soybeans!$E$1:$N$1,Soybeans!$E17:$N17),IF($F$1="Wheat", SUMPRODUCT(Wheat!$E$1:$N$1,Wheat!$E17:$N17),IF($F$1="Grain Sorghum", SUMPRODUCT('Grain Sorghum'!$E$1:$N$1,'Grain Sorghum'!$E17:$N17),""))))</f>
        <v>2.3302291069795573</v>
      </c>
      <c r="E38" s="11">
        <f>IF($F$1="Corn",SUMPRODUCT(Corn!$E$1:$N$1,Corn!$E18:$N18),IF($F$1="Soybeans", SUMPRODUCT(Soybeans!$E$1:$N$1,Soybeans!$E18:$N18),IF($F$1="Wheat", SUMPRODUCT(Wheat!$E$1:$N$1,Wheat!$E18:$N18),IF($F$1="Grain Sorghum", SUMPRODUCT('Grain Sorghum'!$E$1:$N$1,'Grain Sorghum'!$E18:$N18),""))))</f>
        <v>2.2876991077259126</v>
      </c>
      <c r="F38" s="11">
        <f>IF($F$1="Corn",SUMPRODUCT(Corn!$E$1:$N$1,Corn!$E19:$N19),IF($F$1="Soybeans", SUMPRODUCT(Soybeans!$E$1:$N$1,Soybeans!$E19:$N19),IF($F$1="Wheat", SUMPRODUCT(Wheat!$E$1:$N$1,Wheat!$E19:$N19),IF($F$1="Grain Sorghum", SUMPRODUCT('Grain Sorghum'!$E$1:$N$1,'Grain Sorghum'!$E19:$N19),""))))</f>
        <v>2.1936320125579836</v>
      </c>
      <c r="G38" s="11">
        <f>IF($F$1="Corn",SUMPRODUCT(Corn!$E$1:$N$1,Corn!$E20:$N20),IF($F$1="Soybeans", SUMPRODUCT(Soybeans!$E$1:$N$1,Soybeans!$E20:$N20),IF($F$1="Wheat", SUMPRODUCT(Wheat!$E$1:$N$1,Wheat!$E20:$N20),IF($F$1="Grain Sorghum", SUMPRODUCT('Grain Sorghum'!$E$1:$N$1,'Grain Sorghum'!$E20:$N20),""))))</f>
        <v>2.1975475010238115</v>
      </c>
      <c r="H38" s="11">
        <f>IF($F$1="Corn",SUMPRODUCT(Corn!$E$1:$N$1,Corn!$E21:$N21),IF($F$1="Soybeans", SUMPRODUCT(Soybeans!$E$1:$N$1,Soybeans!$E21:$N21),IF($F$1="Wheat", SUMPRODUCT(Wheat!$E$1:$N$1,Wheat!$E21:$N21),IF($F$1="Grain Sorghum", SUMPRODUCT('Grain Sorghum'!$E$1:$N$1,'Grain Sorghum'!$E21:$N21),""))))</f>
        <v>2.1292015727589892</v>
      </c>
      <c r="I38" s="11">
        <f>IF($F$1="Corn",SUMPRODUCT(Corn!$E$1:$N$1,Corn!$E22:$N22),IF($F$1="Soybeans", SUMPRODUCT(Soybeans!$E$1:$N$1,Soybeans!$E22:$N22),IF($F$1="Wheat", SUMPRODUCT(Wheat!$E$1:$N$1,Wheat!$E22:$N22),IF($F$1="Grain Sorghum", SUMPRODUCT('Grain Sorghum'!$E$1:$N$1,'Grain Sorghum'!$E22:$N22),""))))</f>
        <v>2.2281545693942051</v>
      </c>
      <c r="J38" s="11">
        <f>IF($F$1="Corn",SUMPRODUCT(Corn!$E$1:$N$1,Corn!$E23:$N23),IF($F$1="Soybeans", SUMPRODUCT(Soybeans!$E$1:$N$1,Soybeans!$E23:$N23),IF($F$1="Wheat", SUMPRODUCT(Wheat!$E$1:$N$1,Wheat!$E23:$N23),IF($F$1="Grain Sorghum", SUMPRODUCT('Grain Sorghum'!$E$1:$N$1,'Grain Sorghum'!$E23:$N23),""))))</f>
        <v>2.3322798583492541</v>
      </c>
      <c r="K38" s="11">
        <f>IF($F$1="Corn",SUMPRODUCT(Corn!$E$1:$N$1,Corn!$E24:$N24),IF($F$1="Soybeans", SUMPRODUCT(Soybeans!$E$1:$N$1,Soybeans!$E24:$N24),IF($F$1="Wheat", SUMPRODUCT(Wheat!$E$1:$N$1,Wheat!$E24:$N24),IF($F$1="Grain Sorghum", SUMPRODUCT('Grain Sorghum'!$E$1:$N$1,'Grain Sorghum'!$E24:$N24),""))))</f>
        <v>2.2917470636703512</v>
      </c>
      <c r="L38" s="11">
        <f>IF($F$1="Corn",SUMPRODUCT(Corn!$E$1:$N$1,Corn!$E25:$N25),IF($F$1="Soybeans", SUMPRODUCT(Soybeans!$E$1:$N$1,Soybeans!$E25:$N25),IF($F$1="Wheat", SUMPRODUCT(Wheat!$E$1:$N$1,Wheat!$E25:$N25),IF($F$1="Grain Sorghum", SUMPRODUCT('Grain Sorghum'!$E$1:$N$1,'Grain Sorghum'!$E25:$N25),""))))</f>
        <v>2.2484455200342031</v>
      </c>
      <c r="M38" s="11">
        <f>IF($F$1="Corn",SUMPRODUCT(Corn!$E$1:$N$1,Corn!$E26:$N26),IF($F$1="Soybeans", SUMPRODUCT(Soybeans!$E$1:$N$1,Soybeans!$E26:$N26),IF($F$1="Wheat", SUMPRODUCT(Wheat!$E$1:$N$1,Wheat!$E26:$N26),IF($F$1="Grain Sorghum", SUMPRODUCT('Grain Sorghum'!$E$1:$N$1,'Grain Sorghum'!$E26:$N26),""))))</f>
        <v>2.4079745274440496</v>
      </c>
      <c r="N38" s="11">
        <f t="shared" ref="N38:N53" si="7">AVERAGE(B38:M38)</f>
        <v>2.2618341509103197</v>
      </c>
      <c r="O38" s="11">
        <f t="shared" ref="O38:O54" si="8">MIN(B38:M38)</f>
        <v>2.1292015727589892</v>
      </c>
      <c r="P38" s="11">
        <f t="shared" ref="P38:P54" si="9">MAX(B38:O38)</f>
        <v>2.4079745274440496</v>
      </c>
      <c r="Q38" s="11">
        <f t="shared" ref="Q38:Q52" si="10">P38-O38</f>
        <v>0.27877295468506036</v>
      </c>
      <c r="R38" s="12">
        <v>0</v>
      </c>
      <c r="S38" s="12">
        <v>0</v>
      </c>
      <c r="T38" s="12">
        <v>0</v>
      </c>
    </row>
    <row r="39" spans="1:26" x14ac:dyDescent="0.25">
      <c r="A39" t="s">
        <v>18</v>
      </c>
      <c r="B39" s="11">
        <f>IF($F$1="Corn",SUMPRODUCT(Corn!$E$1:$N$1,Corn!$E27:$N27),IF($F$1="Soybeans", SUMPRODUCT(Soybeans!$E$1:$N$1,Soybeans!$E27:$N27),IF($F$1="Wheat", SUMPRODUCT(Wheat!$E$1:$N$1,Wheat!$E27:$N27),IF($F$1="Grain Sorghum", SUMPRODUCT('Grain Sorghum'!$E$1:$N$1,'Grain Sorghum'!$E27:$N27),""))))</f>
        <v>2.5496594948359017</v>
      </c>
      <c r="C39" s="11">
        <f>IF($F$1="Corn",SUMPRODUCT(Corn!$E$1:$N$1,Corn!$E28:$N28),IF($F$1="Soybeans", SUMPRODUCT(Soybeans!$E$1:$N$1,Soybeans!$E28:$N28),IF($F$1="Wheat", SUMPRODUCT(Wheat!$E$1:$N$1,Wheat!$E28:$N28),IF($F$1="Grain Sorghum", SUMPRODUCT('Grain Sorghum'!$E$1:$N$1,'Grain Sorghum'!$E28:$N28),""))))</f>
        <v>2.4275709808060801</v>
      </c>
      <c r="D39" s="11">
        <f>IF($F$1="Corn",SUMPRODUCT(Corn!$E$1:$N$1,Corn!$E29:$N29),IF($F$1="Soybeans", SUMPRODUCT(Soybeans!$E$1:$N$1,Soybeans!$E29:$N29),IF($F$1="Wheat", SUMPRODUCT(Wheat!$E$1:$N$1,Wheat!$E29:$N29),IF($F$1="Grain Sorghum", SUMPRODUCT('Grain Sorghum'!$E$1:$N$1,'Grain Sorghum'!$E29:$N29),""))))</f>
        <v>2.3739899437280938</v>
      </c>
      <c r="E39" s="11">
        <f>IF($F$1="Corn",SUMPRODUCT(Corn!$E$1:$N$1,Corn!$E30:$N30),IF($F$1="Soybeans", SUMPRODUCT(Soybeans!$E$1:$N$1,Soybeans!$E30:$N30),IF($F$1="Wheat", SUMPRODUCT(Wheat!$E$1:$N$1,Wheat!$E30:$N30),IF($F$1="Grain Sorghum", SUMPRODUCT('Grain Sorghum'!$E$1:$N$1,'Grain Sorghum'!$E30:$N30),""))))</f>
        <v>2.5353354626951128</v>
      </c>
      <c r="F39" s="11">
        <f>IF($F$1="Corn",SUMPRODUCT(Corn!$E$1:$N$1,Corn!$E31:$N31),IF($F$1="Soybeans", SUMPRODUCT(Soybeans!$E$1:$N$1,Soybeans!$E31:$N31),IF($F$1="Wheat", SUMPRODUCT(Wheat!$E$1:$N$1,Wheat!$E31:$N31),IF($F$1="Grain Sorghum", SUMPRODUCT('Grain Sorghum'!$E$1:$N$1,'Grain Sorghum'!$E31:$N31),""))))</f>
        <v>2.7720895548958091</v>
      </c>
      <c r="G39" s="11">
        <f>IF($F$1="Corn",SUMPRODUCT(Corn!$E$1:$N$1,Corn!$E32:$N32),IF($F$1="Soybeans", SUMPRODUCT(Soybeans!$E$1:$N$1,Soybeans!$E32:$N32),IF($F$1="Wheat", SUMPRODUCT(Wheat!$E$1:$N$1,Wheat!$E32:$N32),IF($F$1="Grain Sorghum", SUMPRODUCT('Grain Sorghum'!$E$1:$N$1,'Grain Sorghum'!$E32:$N32),""))))</f>
        <v>2.7906091273738647</v>
      </c>
      <c r="H39" s="11">
        <f>IF($F$1="Corn",SUMPRODUCT(Corn!$E$1:$N$1,Corn!$E33:$N33),IF($F$1="Soybeans", SUMPRODUCT(Soybeans!$E$1:$N$1,Soybeans!$E33:$N33),IF($F$1="Wheat", SUMPRODUCT(Wheat!$E$1:$N$1,Wheat!$E33:$N33),IF($F$1="Grain Sorghum", SUMPRODUCT('Grain Sorghum'!$E$1:$N$1,'Grain Sorghum'!$E33:$N33),""))))</f>
        <v>2.8481990334358636</v>
      </c>
      <c r="I39" s="11">
        <f>IF($F$1="Corn",SUMPRODUCT(Corn!$E$1:$N$1,Corn!$E34:$N34),IF($F$1="Soybeans", SUMPRODUCT(Soybeans!$E$1:$N$1,Soybeans!$E34:$N34),IF($F$1="Wheat", SUMPRODUCT(Wheat!$E$1:$N$1,Wheat!$E34:$N34),IF($F$1="Grain Sorghum", SUMPRODUCT('Grain Sorghum'!$E$1:$N$1,'Grain Sorghum'!$E34:$N34),""))))</f>
        <v>2.9670260318888459</v>
      </c>
      <c r="J39" s="11">
        <f>IF($F$1="Corn",SUMPRODUCT(Corn!$E$1:$N$1,Corn!$E35:$N35),IF($F$1="Soybeans", SUMPRODUCT(Soybeans!$E$1:$N$1,Soybeans!$E35:$N35),IF($F$1="Wheat", SUMPRODUCT(Wheat!$E$1:$N$1,Wheat!$E35:$N35),IF($F$1="Grain Sorghum", SUMPRODUCT('Grain Sorghum'!$E$1:$N$1,'Grain Sorghum'!$E35:$N35),""))))</f>
        <v>2.821212572000158</v>
      </c>
      <c r="K39" s="11">
        <f>IF($F$1="Corn",SUMPRODUCT(Corn!$E$1:$N$1,Corn!$E36:$N36),IF($F$1="Soybeans", SUMPRODUCT(Soybeans!$E$1:$N$1,Soybeans!$E36:$N36),IF($F$1="Wheat", SUMPRODUCT(Wheat!$E$1:$N$1,Wheat!$E36:$N36),IF($F$1="Grain Sorghum", SUMPRODUCT('Grain Sorghum'!$E$1:$N$1,'Grain Sorghum'!$E36:$N36),""))))</f>
        <v>2.8419405354393854</v>
      </c>
      <c r="L39" s="11">
        <f>IF($F$1="Corn",SUMPRODUCT(Corn!$E$1:$N$1,Corn!$E37:$N37),IF($F$1="Soybeans", SUMPRODUCT(Soybeans!$E$1:$N$1,Soybeans!$E37:$N37),IF($F$1="Wheat", SUMPRODUCT(Wheat!$E$1:$N$1,Wheat!$E37:$N37),IF($F$1="Grain Sorghum", SUMPRODUCT('Grain Sorghum'!$E$1:$N$1,'Grain Sorghum'!$E37:$N37),""))))</f>
        <v>2.8588340820574794</v>
      </c>
      <c r="M39" s="11">
        <f>IF($F$1="Corn",SUMPRODUCT(Corn!$E$1:$N$1,Corn!$E38:$N38),IF($F$1="Soybeans", SUMPRODUCT(Soybeans!$E$1:$N$1,Soybeans!$E38:$N38),IF($F$1="Wheat", SUMPRODUCT(Wheat!$E$1:$N$1,Wheat!$E38:$N38),IF($F$1="Grain Sorghum", SUMPRODUCT('Grain Sorghum'!$E$1:$N$1,'Grain Sorghum'!$E38:$N38),""))))</f>
        <v>2.9190897745384539</v>
      </c>
      <c r="N39" s="11">
        <f t="shared" si="7"/>
        <v>2.7254630494745875</v>
      </c>
      <c r="O39" s="11">
        <f t="shared" si="8"/>
        <v>2.3739899437280938</v>
      </c>
      <c r="P39" s="11">
        <f t="shared" si="9"/>
        <v>2.9670260318888459</v>
      </c>
      <c r="Q39" s="11">
        <f t="shared" si="10"/>
        <v>0.59303608816075215</v>
      </c>
      <c r="R39" s="12">
        <v>0</v>
      </c>
      <c r="S39" s="12">
        <v>0</v>
      </c>
      <c r="T39" s="12">
        <f>IF(F1="Wheat",0,1)</f>
        <v>0</v>
      </c>
    </row>
    <row r="40" spans="1:26" x14ac:dyDescent="0.25">
      <c r="A40" t="s">
        <v>20</v>
      </c>
      <c r="B40" s="11">
        <f>IF($F$1="Corn",SUMPRODUCT(Corn!$E$1:$N$1,Corn!$E39:$N39),IF($F$1="Soybeans", SUMPRODUCT(Soybeans!$E$1:$N$1,Soybeans!$E39:$N39),IF($F$1="Wheat", SUMPRODUCT(Wheat!$E$1:$N$1,Wheat!$E39:$N39),IF($F$1="Grain Sorghum", SUMPRODUCT('Grain Sorghum'!$E$1:$N$1,'Grain Sorghum'!$E39:$N39),""))))</f>
        <v>2.7740728904252574</v>
      </c>
      <c r="C40" s="11">
        <f>IF($F$1="Corn",SUMPRODUCT(Corn!$E$1:$N$1,Corn!$E40:$N40),IF($F$1="Soybeans", SUMPRODUCT(Soybeans!$E$1:$N$1,Soybeans!$E40:$N40),IF($F$1="Wheat", SUMPRODUCT(Wheat!$E$1:$N$1,Wheat!$E40:$N40),IF($F$1="Grain Sorghum", SUMPRODUCT('Grain Sorghum'!$E$1:$N$1,'Grain Sorghum'!$E40:$N40),""))))</f>
        <v>2.7222769403457643</v>
      </c>
      <c r="D40" s="11">
        <f>IF($F$1="Corn",SUMPRODUCT(Corn!$E$1:$N$1,Corn!$E41:$N41),IF($F$1="Soybeans", SUMPRODUCT(Soybeans!$E$1:$N$1,Soybeans!$E41:$N41),IF($F$1="Wheat", SUMPRODUCT(Wheat!$E$1:$N$1,Wheat!$E41:$N41),IF($F$1="Grain Sorghum", SUMPRODUCT('Grain Sorghum'!$E$1:$N$1,'Grain Sorghum'!$E41:$N41),""))))</f>
        <v>2.6480535291987324</v>
      </c>
      <c r="E40" s="11">
        <f>IF($F$1="Corn",SUMPRODUCT(Corn!$E$1:$N$1,Corn!$E42:$N42),IF($F$1="Soybeans", SUMPRODUCT(Soybeans!$E$1:$N$1,Soybeans!$E42:$N42),IF($F$1="Wheat", SUMPRODUCT(Wheat!$E$1:$N$1,Wheat!$E42:$N42),IF($F$1="Grain Sorghum", SUMPRODUCT('Grain Sorghum'!$E$1:$N$1,'Grain Sorghum'!$E42:$N42),""))))</f>
        <v>2.5930708599841501</v>
      </c>
      <c r="F40" s="11">
        <f>IF($F$1="Corn",SUMPRODUCT(Corn!$E$1:$N$1,Corn!$E43:$N43),IF($F$1="Soybeans", SUMPRODUCT(Soybeans!$E$1:$N$1,Soybeans!$E43:$N43),IF($F$1="Wheat", SUMPRODUCT(Wheat!$E$1:$N$1,Wheat!$E43:$N43),IF($F$1="Grain Sorghum", SUMPRODUCT('Grain Sorghum'!$E$1:$N$1,'Grain Sorghum'!$E43:$N43),""))))</f>
        <v>2.6385071113776255</v>
      </c>
      <c r="G40" s="11">
        <f>IF($F$1="Corn",SUMPRODUCT(Corn!$E$1:$N$1,Corn!$E44:$N44),IF($F$1="Soybeans", SUMPRODUCT(Soybeans!$E$1:$N$1,Soybeans!$E44:$N44),IF($F$1="Wheat", SUMPRODUCT(Wheat!$E$1:$N$1,Wheat!$E44:$N44),IF($F$1="Grain Sorghum", SUMPRODUCT('Grain Sorghum'!$E$1:$N$1,'Grain Sorghum'!$E44:$N44),""))))</f>
        <v>2.6785846233367918</v>
      </c>
      <c r="H40" s="11">
        <f>IF($F$1="Corn",SUMPRODUCT(Corn!$E$1:$N$1,Corn!$E45:$N45),IF($F$1="Soybeans", SUMPRODUCT(Soybeans!$E$1:$N$1,Soybeans!$E45:$N45),IF($F$1="Wheat", SUMPRODUCT(Wheat!$E$1:$N$1,Wheat!$E45:$N45),IF($F$1="Grain Sorghum", SUMPRODUCT('Grain Sorghum'!$E$1:$N$1,'Grain Sorghum'!$E45:$N45),""))))</f>
        <v>2.6601772674605626</v>
      </c>
      <c r="I40" s="11">
        <f>IF($F$1="Corn",SUMPRODUCT(Corn!$E$1:$N$1,Corn!$E46:$N46),IF($F$1="Soybeans", SUMPRODUCT(Soybeans!$E$1:$N$1,Soybeans!$E46:$N46),IF($F$1="Wheat", SUMPRODUCT(Wheat!$E$1:$N$1,Wheat!$E46:$N46),IF($F$1="Grain Sorghum", SUMPRODUCT('Grain Sorghum'!$E$1:$N$1,'Grain Sorghum'!$E46:$N46),""))))</f>
        <v>2.699678970432168</v>
      </c>
      <c r="J40" s="11">
        <f>IF($F$1="Corn",SUMPRODUCT(Corn!$E$1:$N$1,Corn!$E47:$N47),IF($F$1="Soybeans", SUMPRODUCT(Soybeans!$E$1:$N$1,Soybeans!$E47:$N47),IF($F$1="Wheat", SUMPRODUCT(Wheat!$E$1:$N$1,Wheat!$E47:$N47),IF($F$1="Grain Sorghum", SUMPRODUCT('Grain Sorghum'!$E$1:$N$1,'Grain Sorghum'!$E47:$N47),""))))</f>
        <v>2.6730172620422539</v>
      </c>
      <c r="K40" s="11">
        <f>IF($F$1="Corn",SUMPRODUCT(Corn!$E$1:$N$1,Corn!$E48:$N48),IF($F$1="Soybeans", SUMPRODUCT(Soybeans!$E$1:$N$1,Soybeans!$E48:$N48),IF($F$1="Wheat", SUMPRODUCT(Wheat!$E$1:$N$1,Wheat!$E48:$N48),IF($F$1="Grain Sorghum", SUMPRODUCT('Grain Sorghum'!$E$1:$N$1,'Grain Sorghum'!$E48:$N48),""))))</f>
        <v>2.6648538067326908</v>
      </c>
      <c r="L40" s="11">
        <f>IF($F$1="Corn",SUMPRODUCT(Corn!$E$1:$N$1,Corn!$E49:$N49),IF($F$1="Soybeans", SUMPRODUCT(Soybeans!$E$1:$N$1,Soybeans!$E49:$N49),IF($F$1="Wheat", SUMPRODUCT(Wheat!$E$1:$N$1,Wheat!$E49:$N49),IF($F$1="Grain Sorghum", SUMPRODUCT('Grain Sorghum'!$E$1:$N$1,'Grain Sorghum'!$E49:$N49),""))))</f>
        <v>2.6890895835237005</v>
      </c>
      <c r="M40" s="11">
        <f>IF($F$1="Corn",SUMPRODUCT(Corn!$E$1:$N$1,Corn!$E50:$N50),IF($F$1="Soybeans", SUMPRODUCT(Soybeans!$E$1:$N$1,Soybeans!$E50:$N50),IF($F$1="Wheat", SUMPRODUCT(Wheat!$E$1:$N$1,Wheat!$E50:$N50),IF($F$1="Grain Sorghum", SUMPRODUCT('Grain Sorghum'!$E$1:$N$1,'Grain Sorghum'!$E50:$N50),""))))</f>
        <v>2.6033216984845207</v>
      </c>
      <c r="N40" s="11">
        <f t="shared" si="7"/>
        <v>2.6703920452786849</v>
      </c>
      <c r="O40" s="11">
        <f t="shared" si="8"/>
        <v>2.5930708599841501</v>
      </c>
      <c r="P40" s="11">
        <f t="shared" si="9"/>
        <v>2.7740728904252574</v>
      </c>
      <c r="Q40" s="11">
        <f t="shared" si="10"/>
        <v>0.1810020304411073</v>
      </c>
      <c r="R40" s="12">
        <v>0</v>
      </c>
      <c r="S40" s="12">
        <v>0</v>
      </c>
      <c r="T40" s="12">
        <v>1</v>
      </c>
    </row>
    <row r="41" spans="1:26" x14ac:dyDescent="0.25">
      <c r="A41" t="s">
        <v>22</v>
      </c>
      <c r="B41" s="11">
        <f>IF($F$1="Corn",SUMPRODUCT(Corn!$E$1:$N$1,Corn!$E51:$N51),IF($F$1="Soybeans", SUMPRODUCT(Soybeans!$E$1:$N$1,Soybeans!$E51:$N51),IF($F$1="Wheat", SUMPRODUCT(Wheat!$E$1:$N$1,Wheat!$E51:$N51),IF($F$1="Grain Sorghum", SUMPRODUCT('Grain Sorghum'!$E$1:$N$1,'Grain Sorghum'!$E51:$N51),""))))</f>
        <v>2.9013157863365975</v>
      </c>
      <c r="C41" s="11">
        <f>IF($F$1="Corn",SUMPRODUCT(Corn!$E$1:$N$1,Corn!$E52:$N52),IF($F$1="Soybeans", SUMPRODUCT(Soybeans!$E$1:$N$1,Soybeans!$E52:$N52),IF($F$1="Wheat", SUMPRODUCT(Wheat!$E$1:$N$1,Wheat!$E52:$N52),IF($F$1="Grain Sorghum", SUMPRODUCT('Grain Sorghum'!$E$1:$N$1,'Grain Sorghum'!$E52:$N52),""))))</f>
        <v>3.3954408732793664</v>
      </c>
      <c r="D41" s="11">
        <f>IF($F$1="Corn",SUMPRODUCT(Corn!$E$1:$N$1,Corn!$E53:$N53),IF($F$1="Soybeans", SUMPRODUCT(Soybeans!$E$1:$N$1,Soybeans!$E53:$N53),IF($F$1="Wheat", SUMPRODUCT(Wheat!$E$1:$N$1,Wheat!$E53:$N53),IF($F$1="Grain Sorghum", SUMPRODUCT('Grain Sorghum'!$E$1:$N$1,'Grain Sorghum'!$E53:$N53),""))))</f>
        <v>3.758426400005515</v>
      </c>
      <c r="E41" s="11">
        <f>IF($F$1="Corn",SUMPRODUCT(Corn!$E$1:$N$1,Corn!$E54:$N54),IF($F$1="Soybeans", SUMPRODUCT(Soybeans!$E$1:$N$1,Soybeans!$E54:$N54),IF($F$1="Wheat", SUMPRODUCT(Wheat!$E$1:$N$1,Wheat!$E54:$N54),IF($F$1="Grain Sorghum", SUMPRODUCT('Grain Sorghum'!$E$1:$N$1,'Grain Sorghum'!$E54:$N54),""))))</f>
        <v>4.4495817620793527</v>
      </c>
      <c r="F41" s="11">
        <f>IF($F$1="Corn",SUMPRODUCT(Corn!$E$1:$N$1,Corn!$E55:$N55),IF($F$1="Soybeans", SUMPRODUCT(Soybeans!$E$1:$N$1,Soybeans!$E55:$N55),IF($F$1="Wheat", SUMPRODUCT(Wheat!$E$1:$N$1,Wheat!$E55:$N55),IF($F$1="Grain Sorghum", SUMPRODUCT('Grain Sorghum'!$E$1:$N$1,'Grain Sorghum'!$E55:$N55),""))))</f>
        <v>4.5601974131442011</v>
      </c>
      <c r="G41" s="11">
        <f>IF($F$1="Corn",SUMPRODUCT(Corn!$E$1:$N$1,Corn!$E56:$N56),IF($F$1="Soybeans", SUMPRODUCT(Soybeans!$E$1:$N$1,Soybeans!$E56:$N56),IF($F$1="Wheat", SUMPRODUCT(Wheat!$E$1:$N$1,Wheat!$E56:$N56),IF($F$1="Grain Sorghum", SUMPRODUCT('Grain Sorghum'!$E$1:$N$1,'Grain Sorghum'!$E56:$N56),""))))</f>
        <v>4.1738558975996165</v>
      </c>
      <c r="H41" s="11">
        <f>IF($F$1="Corn",SUMPRODUCT(Corn!$E$1:$N$1,Corn!$E57:$N57),IF($F$1="Soybeans", SUMPRODUCT(Soybeans!$E$1:$N$1,Soybeans!$E57:$N57),IF($F$1="Wheat", SUMPRODUCT(Wheat!$E$1:$N$1,Wheat!$E57:$N57),IF($F$1="Grain Sorghum", SUMPRODUCT('Grain Sorghum'!$E$1:$N$1,'Grain Sorghum'!$E57:$N57),""))))</f>
        <v>3.8253925500229058</v>
      </c>
      <c r="I41" s="11">
        <f>IF($F$1="Corn",SUMPRODUCT(Corn!$E$1:$N$1,Corn!$E58:$N58),IF($F$1="Soybeans", SUMPRODUCT(Soybeans!$E$1:$N$1,Soybeans!$E58:$N58),IF($F$1="Wheat", SUMPRODUCT(Wheat!$E$1:$N$1,Wheat!$E58:$N58),IF($F$1="Grain Sorghum", SUMPRODUCT('Grain Sorghum'!$E$1:$N$1,'Grain Sorghum'!$E58:$N58),""))))</f>
        <v>3.5055608112107284</v>
      </c>
      <c r="J41" s="11">
        <f>IF($F$1="Corn",SUMPRODUCT(Corn!$E$1:$N$1,Corn!$E59:$N59),IF($F$1="Soybeans", SUMPRODUCT(Soybeans!$E$1:$N$1,Soybeans!$E59:$N59),IF($F$1="Wheat", SUMPRODUCT(Wheat!$E$1:$N$1,Wheat!$E59:$N59),IF($F$1="Grain Sorghum", SUMPRODUCT('Grain Sorghum'!$E$1:$N$1,'Grain Sorghum'!$E59:$N59),""))))</f>
        <v>3.5174434032643367</v>
      </c>
      <c r="K41" s="11">
        <f>IF($F$1="Corn",SUMPRODUCT(Corn!$E$1:$N$1,Corn!$E60:$N60),IF($F$1="Soybeans", SUMPRODUCT(Soybeans!$E$1:$N$1,Soybeans!$E60:$N60),IF($F$1="Wheat", SUMPRODUCT(Wheat!$E$1:$N$1,Wheat!$E60:$N60),IF($F$1="Grain Sorghum", SUMPRODUCT('Grain Sorghum'!$E$1:$N$1,'Grain Sorghum'!$E60:$N60),""))))</f>
        <v>3.2559056233386605</v>
      </c>
      <c r="L41" s="11">
        <f>IF($F$1="Corn",SUMPRODUCT(Corn!$E$1:$N$1,Corn!$E61:$N61),IF($F$1="Soybeans", SUMPRODUCT(Soybeans!$E$1:$N$1,Soybeans!$E61:$N61),IF($F$1="Wheat", SUMPRODUCT(Wheat!$E$1:$N$1,Wheat!$E61:$N61),IF($F$1="Grain Sorghum", SUMPRODUCT('Grain Sorghum'!$E$1:$N$1,'Grain Sorghum'!$E61:$N61),""))))</f>
        <v>3.1631382618373869</v>
      </c>
      <c r="M41" s="11">
        <f>IF($F$1="Corn",SUMPRODUCT(Corn!$E$1:$N$1,Corn!$E62:$N62),IF($F$1="Soybeans", SUMPRODUCT(Soybeans!$E$1:$N$1,Soybeans!$E62:$N62),IF($F$1="Wheat", SUMPRODUCT(Wheat!$E$1:$N$1,Wheat!$E62:$N62),IF($F$1="Grain Sorghum", SUMPRODUCT('Grain Sorghum'!$E$1:$N$1,'Grain Sorghum'!$E62:$N62),""))))</f>
        <v>3.2358596875874182</v>
      </c>
      <c r="N41" s="11">
        <f t="shared" si="7"/>
        <v>3.6451765391421742</v>
      </c>
      <c r="O41" s="11">
        <f t="shared" si="8"/>
        <v>2.9013157863365975</v>
      </c>
      <c r="P41" s="11">
        <f t="shared" si="9"/>
        <v>4.5601974131442011</v>
      </c>
      <c r="Q41" s="11">
        <f t="shared" si="10"/>
        <v>1.6588816268076036</v>
      </c>
      <c r="R41" s="12">
        <v>0</v>
      </c>
      <c r="S41" s="12">
        <v>0</v>
      </c>
      <c r="T41" s="12">
        <v>1</v>
      </c>
    </row>
    <row r="42" spans="1:26" x14ac:dyDescent="0.25">
      <c r="A42" t="s">
        <v>24</v>
      </c>
      <c r="B42" s="11">
        <f>IF($F$1="Corn",SUMPRODUCT(Corn!$E$1:$N$1,Corn!$E63:$N63),IF($F$1="Soybeans", SUMPRODUCT(Soybeans!$E$1:$N$1,Soybeans!$E63:$N63),IF($F$1="Wheat", SUMPRODUCT(Wheat!$E$1:$N$1,Wheat!$E63:$N63),IF($F$1="Grain Sorghum", SUMPRODUCT('Grain Sorghum'!$E$1:$N$1,'Grain Sorghum'!$E63:$N63),""))))</f>
        <v>2.9300522875941657</v>
      </c>
      <c r="C42" s="11">
        <f>IF($F$1="Corn",SUMPRODUCT(Corn!$E$1:$N$1,Corn!$E64:$N64),IF($F$1="Soybeans", SUMPRODUCT(Soybeans!$E$1:$N$1,Soybeans!$E64:$N64),IF($F$1="Wheat", SUMPRODUCT(Wheat!$E$1:$N$1,Wheat!$E64:$N64),IF($F$1="Grain Sorghum", SUMPRODUCT('Grain Sorghum'!$E$1:$N$1,'Grain Sorghum'!$E64:$N64),""))))</f>
        <v>2.8010050033455465</v>
      </c>
      <c r="D42" s="11">
        <f>IF($F$1="Corn",SUMPRODUCT(Corn!$E$1:$N$1,Corn!$E65:$N65),IF($F$1="Soybeans", SUMPRODUCT(Soybeans!$E$1:$N$1,Soybeans!$E65:$N65),IF($F$1="Wheat", SUMPRODUCT(Wheat!$E$1:$N$1,Wheat!$E65:$N65),IF($F$1="Grain Sorghum", SUMPRODUCT('Grain Sorghum'!$E$1:$N$1,'Grain Sorghum'!$E65:$N65),""))))</f>
        <v>3.2672405309875079</v>
      </c>
      <c r="E42" s="11">
        <f>IF($F$1="Corn",SUMPRODUCT(Corn!$E$1:$N$1,Corn!$E66:$N66),IF($F$1="Soybeans", SUMPRODUCT(Soybeans!$E$1:$N$1,Soybeans!$E66:$N66),IF($F$1="Wheat", SUMPRODUCT(Wheat!$E$1:$N$1,Wheat!$E66:$N66),IF($F$1="Grain Sorghum", SUMPRODUCT('Grain Sorghum'!$E$1:$N$1,'Grain Sorghum'!$E66:$N66),""))))</f>
        <v>3.1717857116113897</v>
      </c>
      <c r="F42" s="11">
        <f>IF($F$1="Corn",SUMPRODUCT(Corn!$E$1:$N$1,Corn!$E67:$N67),IF($F$1="Soybeans", SUMPRODUCT(Soybeans!$E$1:$N$1,Soybeans!$E67:$N67),IF($F$1="Wheat", SUMPRODUCT(Wheat!$E$1:$N$1,Wheat!$E67:$N67),IF($F$1="Grain Sorghum", SUMPRODUCT('Grain Sorghum'!$E$1:$N$1,'Grain Sorghum'!$E67:$N67),""))))</f>
        <v>3.2259702920913695</v>
      </c>
      <c r="G42" s="11">
        <f>IF($F$1="Corn",SUMPRODUCT(Corn!$E$1:$N$1,Corn!$E68:$N68),IF($F$1="Soybeans", SUMPRODUCT(Soybeans!$E$1:$N$1,Soybeans!$E68:$N68),IF($F$1="Wheat", SUMPRODUCT(Wheat!$E$1:$N$1,Wheat!$E68:$N68),IF($F$1="Grain Sorghum", SUMPRODUCT('Grain Sorghum'!$E$1:$N$1,'Grain Sorghum'!$E68:$N68),""))))</f>
        <v>3.5724661279694807</v>
      </c>
      <c r="H42" s="11">
        <f>IF($F$1="Corn",SUMPRODUCT(Corn!$E$1:$N$1,Corn!$E69:$N69),IF($F$1="Soybeans", SUMPRODUCT(Soybeans!$E$1:$N$1,Soybeans!$E69:$N69),IF($F$1="Wheat", SUMPRODUCT(Wheat!$E$1:$N$1,Wheat!$E69:$N69),IF($F$1="Grain Sorghum", SUMPRODUCT('Grain Sorghum'!$E$1:$N$1,'Grain Sorghum'!$E69:$N69),""))))</f>
        <v>3.7171428709958505</v>
      </c>
      <c r="I42" s="11">
        <f>IF($F$1="Corn",SUMPRODUCT(Corn!$E$1:$N$1,Corn!$E70:$N70),IF($F$1="Soybeans", SUMPRODUCT(Soybeans!$E$1:$N$1,Soybeans!$E70:$N70),IF($F$1="Wheat", SUMPRODUCT(Wheat!$E$1:$N$1,Wheat!$E70:$N70),IF($F$1="Grain Sorghum", SUMPRODUCT('Grain Sorghum'!$E$1:$N$1,'Grain Sorghum'!$E70:$N70),""))))</f>
        <v>3.7113122661956752</v>
      </c>
      <c r="J42" s="11">
        <f>IF($F$1="Corn",SUMPRODUCT(Corn!$E$1:$N$1,Corn!$E71:$N71),IF($F$1="Soybeans", SUMPRODUCT(Soybeans!$E$1:$N$1,Soybeans!$E71:$N71),IF($F$1="Wheat", SUMPRODUCT(Wheat!$E$1:$N$1,Wheat!$E71:$N71),IF($F$1="Grain Sorghum", SUMPRODUCT('Grain Sorghum'!$E$1:$N$1,'Grain Sorghum'!$E71:$N71),""))))</f>
        <v>3.5913470957464386</v>
      </c>
      <c r="K42" s="11">
        <f>IF($F$1="Corn",SUMPRODUCT(Corn!$E$1:$N$1,Corn!$E72:$N72),IF($F$1="Soybeans", SUMPRODUCT(Soybeans!$E$1:$N$1,Soybeans!$E72:$N72),IF($F$1="Wheat", SUMPRODUCT(Wheat!$E$1:$N$1,Wheat!$E72:$N72),IF($F$1="Grain Sorghum", SUMPRODUCT('Grain Sorghum'!$E$1:$N$1,'Grain Sorghum'!$E72:$N72),""))))</f>
        <v>3.6896120810817026</v>
      </c>
      <c r="L42" s="11">
        <f>IF($F$1="Corn",SUMPRODUCT(Corn!$E$1:$N$1,Corn!$E73:$N73),IF($F$1="Soybeans", SUMPRODUCT(Soybeans!$E$1:$N$1,Soybeans!$E73:$N73),IF($F$1="Wheat", SUMPRODUCT(Wheat!$E$1:$N$1,Wheat!$E73:$N73),IF($F$1="Grain Sorghum", SUMPRODUCT('Grain Sorghum'!$E$1:$N$1,'Grain Sorghum'!$E73:$N73),""))))</f>
        <v>3.7531181517239753</v>
      </c>
      <c r="M42" s="11">
        <f>IF($F$1="Corn",SUMPRODUCT(Corn!$E$1:$N$1,Corn!$E74:$N74),IF($F$1="Soybeans", SUMPRODUCT(Soybeans!$E$1:$N$1,Soybeans!$E74:$N74),IF($F$1="Wheat", SUMPRODUCT(Wheat!$E$1:$N$1,Wheat!$E74:$N74),IF($F$1="Grain Sorghum", SUMPRODUCT('Grain Sorghum'!$E$1:$N$1,'Grain Sorghum'!$E74:$N74),""))))</f>
        <v>3.6771729703358624</v>
      </c>
      <c r="N42" s="11">
        <f t="shared" si="7"/>
        <v>3.4256854491399138</v>
      </c>
      <c r="O42" s="11">
        <f t="shared" si="8"/>
        <v>2.8010050033455465</v>
      </c>
      <c r="P42" s="11">
        <f t="shared" si="9"/>
        <v>3.7531181517239753</v>
      </c>
      <c r="Q42" s="11">
        <f t="shared" si="10"/>
        <v>0.95211314837842886</v>
      </c>
      <c r="R42" s="12">
        <v>0</v>
      </c>
      <c r="S42" s="12">
        <v>0</v>
      </c>
      <c r="T42" s="12">
        <v>1</v>
      </c>
    </row>
    <row r="43" spans="1:26" x14ac:dyDescent="0.25">
      <c r="A43" t="s">
        <v>26</v>
      </c>
      <c r="B43" s="11">
        <f>IF($F$1="Corn",SUMPRODUCT(Corn!$E$1:$N$1,Corn!$E75:$N75),IF($F$1="Soybeans", SUMPRODUCT(Soybeans!$E$1:$N$1,Soybeans!$E75:$N75),IF($F$1="Wheat", SUMPRODUCT(Wheat!$E$1:$N$1,Wheat!$E75:$N75),IF($F$1="Grain Sorghum", SUMPRODUCT('Grain Sorghum'!$E$1:$N$1,'Grain Sorghum'!$E75:$N75),""))))</f>
        <v>3.4524481842571983</v>
      </c>
      <c r="C43" s="11">
        <f>IF($F$1="Corn",SUMPRODUCT(Corn!$E$1:$N$1,Corn!$E76:$N76),IF($F$1="Soybeans", SUMPRODUCT(Soybeans!$E$1:$N$1,Soybeans!$E76:$N76),IF($F$1="Wheat", SUMPRODUCT(Wheat!$E$1:$N$1,Wheat!$E76:$N76),IF($F$1="Grain Sorghum", SUMPRODUCT('Grain Sorghum'!$E$1:$N$1,'Grain Sorghum'!$E76:$N76),""))))</f>
        <v>3.3192739764305008</v>
      </c>
      <c r="D43" s="11">
        <f>IF($F$1="Corn",SUMPRODUCT(Corn!$E$1:$N$1,Corn!$E77:$N77),IF($F$1="Soybeans", SUMPRODUCT(Soybeans!$E$1:$N$1,Soybeans!$E77:$N77),IF($F$1="Wheat", SUMPRODUCT(Wheat!$E$1:$N$1,Wheat!$E77:$N77),IF($F$1="Grain Sorghum", SUMPRODUCT('Grain Sorghum'!$E$1:$N$1,'Grain Sorghum'!$E77:$N77),""))))</f>
        <v>3.0022860992304969</v>
      </c>
      <c r="E43" s="11">
        <f>IF($F$1="Corn",SUMPRODUCT(Corn!$E$1:$N$1,Corn!$E78:$N78),IF($F$1="Soybeans", SUMPRODUCT(Soybeans!$E$1:$N$1,Soybeans!$E78:$N78),IF($F$1="Wheat", SUMPRODUCT(Wheat!$E$1:$N$1,Wheat!$E78:$N78),IF($F$1="Grain Sorghum", SUMPRODUCT('Grain Sorghum'!$E$1:$N$1,'Grain Sorghum'!$E78:$N78),""))))</f>
        <v>3.1800640987025366</v>
      </c>
      <c r="F43" s="11">
        <f>IF($F$1="Corn",SUMPRODUCT(Corn!$E$1:$N$1,Corn!$E79:$N79),IF($F$1="Soybeans", SUMPRODUCT(Soybeans!$E$1:$N$1,Soybeans!$E79:$N79),IF($F$1="Wheat", SUMPRODUCT(Wheat!$E$1:$N$1,Wheat!$E79:$N79),IF($F$1="Grain Sorghum", SUMPRODUCT('Grain Sorghum'!$E$1:$N$1,'Grain Sorghum'!$E79:$N79),""))))</f>
        <v>3.1398774467262567</v>
      </c>
      <c r="G43" s="11">
        <f>IF($F$1="Corn",SUMPRODUCT(Corn!$E$1:$N$1,Corn!$E80:$N80),IF($F$1="Soybeans", SUMPRODUCT(Soybeans!$E$1:$N$1,Soybeans!$E80:$N80),IF($F$1="Wheat", SUMPRODUCT(Wheat!$E$1:$N$1,Wheat!$E80:$N80),IF($F$1="Grain Sorghum", SUMPRODUCT('Grain Sorghum'!$E$1:$N$1,'Grain Sorghum'!$E80:$N80),""))))</f>
        <v>3.2600565701048838</v>
      </c>
      <c r="H43" s="11">
        <f>IF($F$1="Corn",SUMPRODUCT(Corn!$E$1:$N$1,Corn!$E81:$N81),IF($F$1="Soybeans", SUMPRODUCT(Soybeans!$E$1:$N$1,Soybeans!$E81:$N81),IF($F$1="Wheat", SUMPRODUCT(Wheat!$E$1:$N$1,Wheat!$E81:$N81),IF($F$1="Grain Sorghum", SUMPRODUCT('Grain Sorghum'!$E$1:$N$1,'Grain Sorghum'!$E81:$N81),""))))</f>
        <v>3.2311451062039063</v>
      </c>
      <c r="I43" s="11">
        <f>IF($F$1="Corn",SUMPRODUCT(Corn!$E$1:$N$1,Corn!$E82:$N82),IF($F$1="Soybeans", SUMPRODUCT(Soybeans!$E$1:$N$1,Soybeans!$E82:$N82),IF($F$1="Wheat", SUMPRODUCT(Wheat!$E$1:$N$1,Wheat!$E82:$N82),IF($F$1="Grain Sorghum", SUMPRODUCT('Grain Sorghum'!$E$1:$N$1,'Grain Sorghum'!$E82:$N82),""))))</f>
        <v>3.2423468225953207</v>
      </c>
      <c r="J43" s="11">
        <f>IF($F$1="Corn",SUMPRODUCT(Corn!$E$1:$N$1,Corn!$E83:$N83),IF($F$1="Soybeans", SUMPRODUCT(Soybeans!$E$1:$N$1,Soybeans!$E83:$N83),IF($F$1="Wheat", SUMPRODUCT(Wheat!$E$1:$N$1,Wheat!$E83:$N83),IF($F$1="Grain Sorghum", SUMPRODUCT('Grain Sorghum'!$E$1:$N$1,'Grain Sorghum'!$E83:$N83),""))))</f>
        <v>3.1786698825125828</v>
      </c>
      <c r="K43" s="11">
        <f>IF($F$1="Corn",SUMPRODUCT(Corn!$E$1:$N$1,Corn!$E84:$N84),IF($F$1="Soybeans", SUMPRODUCT(Soybeans!$E$1:$N$1,Soybeans!$E84:$N84),IF($F$1="Wheat", SUMPRODUCT(Wheat!$E$1:$N$1,Wheat!$E84:$N84),IF($F$1="Grain Sorghum", SUMPRODUCT('Grain Sorghum'!$E$1:$N$1,'Grain Sorghum'!$E84:$N84),""))))</f>
        <v>3.2729652153927349</v>
      </c>
      <c r="L43" s="11">
        <f>IF($F$1="Corn",SUMPRODUCT(Corn!$E$1:$N$1,Corn!$E85:$N85),IF($F$1="Soybeans", SUMPRODUCT(Soybeans!$E$1:$N$1,Soybeans!$E85:$N85),IF($F$1="Wheat", SUMPRODUCT(Wheat!$E$1:$N$1,Wheat!$E85:$N85),IF($F$1="Grain Sorghum", SUMPRODUCT('Grain Sorghum'!$E$1:$N$1,'Grain Sorghum'!$E85:$N85),""))))</f>
        <v>3.055296093125583</v>
      </c>
      <c r="M43" s="11">
        <f>IF($F$1="Corn",SUMPRODUCT(Corn!$E$1:$N$1,Corn!$E86:$N86),IF($F$1="Soybeans", SUMPRODUCT(Soybeans!$E$1:$N$1,Soybeans!$E86:$N86),IF($F$1="Wheat", SUMPRODUCT(Wheat!$E$1:$N$1,Wheat!$E86:$N86),IF($F$1="Grain Sorghum", SUMPRODUCT('Grain Sorghum'!$E$1:$N$1,'Grain Sorghum'!$E86:$N86),""))))</f>
        <v>3.0944321731222506</v>
      </c>
      <c r="N43" s="11">
        <f t="shared" si="7"/>
        <v>3.2024051390336878</v>
      </c>
      <c r="O43" s="11">
        <f t="shared" si="8"/>
        <v>3.0022860992304969</v>
      </c>
      <c r="P43" s="11">
        <f t="shared" si="9"/>
        <v>3.4524481842571983</v>
      </c>
      <c r="Q43" s="11">
        <f t="shared" si="10"/>
        <v>0.45016208502670141</v>
      </c>
      <c r="R43" s="12">
        <v>0</v>
      </c>
      <c r="S43" s="12">
        <v>0</v>
      </c>
      <c r="T43" s="12">
        <v>1</v>
      </c>
    </row>
    <row r="44" spans="1:26" x14ac:dyDescent="0.25">
      <c r="A44" t="s">
        <v>28</v>
      </c>
      <c r="B44" s="11">
        <f>IF($F$1="Corn",SUMPRODUCT(Corn!$E$1:$N$1,Corn!$E87:$N87),IF($F$1="Soybeans", SUMPRODUCT(Soybeans!$E$1:$N$1,Soybeans!$E87:$N87),IF($F$1="Wheat", SUMPRODUCT(Wheat!$E$1:$N$1,Wheat!$E87:$N87),IF($F$1="Grain Sorghum", SUMPRODUCT('Grain Sorghum'!$E$1:$N$1,'Grain Sorghum'!$E87:$N87),""))))</f>
        <v>3.0677467319122047</v>
      </c>
      <c r="C44" s="11">
        <f>IF($F$1="Corn",SUMPRODUCT(Corn!$E$1:$N$1,Corn!$E88:$N88),IF($F$1="Soybeans", SUMPRODUCT(Soybeans!$E$1:$N$1,Soybeans!$E88:$N88),IF($F$1="Wheat", SUMPRODUCT(Wheat!$E$1:$N$1,Wheat!$E88:$N88),IF($F$1="Grain Sorghum", SUMPRODUCT('Grain Sorghum'!$E$1:$N$1,'Grain Sorghum'!$E88:$N88),""))))</f>
        <v>3.10177653568417</v>
      </c>
      <c r="D44" s="11">
        <f>IF($F$1="Corn",SUMPRODUCT(Corn!$E$1:$N$1,Corn!$E89:$N89),IF($F$1="Soybeans", SUMPRODUCT(Soybeans!$E$1:$N$1,Soybeans!$E89:$N89),IF($F$1="Wheat", SUMPRODUCT(Wheat!$E$1:$N$1,Wheat!$E89:$N89),IF($F$1="Grain Sorghum", SUMPRODUCT('Grain Sorghum'!$E$1:$N$1,'Grain Sorghum'!$E89:$N89),""))))</f>
        <v>3.1184374999720603</v>
      </c>
      <c r="E44" s="11">
        <f>IF($F$1="Corn",SUMPRODUCT(Corn!$E$1:$N$1,Corn!$E90:$N90),IF($F$1="Soybeans", SUMPRODUCT(Soybeans!$E$1:$N$1,Soybeans!$E90:$N90),IF($F$1="Wheat", SUMPRODUCT(Wheat!$E$1:$N$1,Wheat!$E90:$N90),IF($F$1="Grain Sorghum", SUMPRODUCT('Grain Sorghum'!$E$1:$N$1,'Grain Sorghum'!$E90:$N90),""))))</f>
        <v>3.2861706751441537</v>
      </c>
      <c r="F44" s="11">
        <f>IF($F$1="Corn",SUMPRODUCT(Corn!$E$1:$N$1,Corn!$E91:$N91),IF($F$1="Soybeans", SUMPRODUCT(Soybeans!$E$1:$N$1,Soybeans!$E91:$N91),IF($F$1="Wheat", SUMPRODUCT(Wheat!$E$1:$N$1,Wheat!$E91:$N91),IF($F$1="Grain Sorghum", SUMPRODUCT('Grain Sorghum'!$E$1:$N$1,'Grain Sorghum'!$E91:$N91),""))))</f>
        <v>3.4485666677686901</v>
      </c>
      <c r="G44" s="11">
        <f>IF($F$1="Corn",SUMPRODUCT(Corn!$E$1:$N$1,Corn!$E92:$N92),IF($F$1="Soybeans", SUMPRODUCT(Soybeans!$E$1:$N$1,Soybeans!$E92:$N92),IF($F$1="Wheat", SUMPRODUCT(Wheat!$E$1:$N$1,Wheat!$E92:$N92),IF($F$1="Grain Sorghum", SUMPRODUCT('Grain Sorghum'!$E$1:$N$1,'Grain Sorghum'!$E92:$N92),""))))</f>
        <v>3.314496466843905</v>
      </c>
      <c r="H44" s="11">
        <f>IF($F$1="Corn",SUMPRODUCT(Corn!$E$1:$N$1,Corn!$E93:$N93),IF($F$1="Soybeans", SUMPRODUCT(Soybeans!$E$1:$N$1,Soybeans!$E93:$N93),IF($F$1="Wheat", SUMPRODUCT(Wheat!$E$1:$N$1,Wheat!$E93:$N93),IF($F$1="Grain Sorghum", SUMPRODUCT('Grain Sorghum'!$E$1:$N$1,'Grain Sorghum'!$E93:$N93),""))))</f>
        <v>3.4744120925698274</v>
      </c>
      <c r="I44" s="11">
        <f>IF($F$1="Corn",SUMPRODUCT(Corn!$E$1:$N$1,Corn!$E94:$N94),IF($F$1="Soybeans", SUMPRODUCT(Soybeans!$E$1:$N$1,Soybeans!$E94:$N94),IF($F$1="Wheat", SUMPRODUCT(Wheat!$E$1:$N$1,Wheat!$E94:$N94),IF($F$1="Grain Sorghum", SUMPRODUCT('Grain Sorghum'!$E$1:$N$1,'Grain Sorghum'!$E94:$N94),""))))</f>
        <v>3.5921679100498762</v>
      </c>
      <c r="J44" s="11">
        <f>IF($F$1="Corn",SUMPRODUCT(Corn!$E$1:$N$1,Corn!$E95:$N95),IF($F$1="Soybeans", SUMPRODUCT(Soybeans!$E$1:$N$1,Soybeans!$E95:$N95),IF($F$1="Wheat", SUMPRODUCT(Wheat!$E$1:$N$1,Wheat!$E95:$N95),IF($F$1="Grain Sorghum", SUMPRODUCT('Grain Sorghum'!$E$1:$N$1,'Grain Sorghum'!$E95:$N95),""))))</f>
        <v>3.9365488840983462</v>
      </c>
      <c r="K44" s="11">
        <f>IF($F$1="Corn",SUMPRODUCT(Corn!$E$1:$N$1,Corn!$E96:$N96),IF($F$1="Soybeans", SUMPRODUCT(Soybeans!$E$1:$N$1,Soybeans!$E96:$N96),IF($F$1="Wheat", SUMPRODUCT(Wheat!$E$1:$N$1,Wheat!$E96:$N96),IF($F$1="Grain Sorghum", SUMPRODUCT('Grain Sorghum'!$E$1:$N$1,'Grain Sorghum'!$E96:$N96),""))))</f>
        <v>3.9479196923803612</v>
      </c>
      <c r="L44" s="11">
        <f>IF($F$1="Corn",SUMPRODUCT(Corn!$E$1:$N$1,Corn!$E97:$N97),IF($F$1="Soybeans", SUMPRODUCT(Soybeans!$E$1:$N$1,Soybeans!$E97:$N97),IF($F$1="Wheat", SUMPRODUCT(Wheat!$E$1:$N$1,Wheat!$E97:$N97),IF($F$1="Grain Sorghum", SUMPRODUCT('Grain Sorghum'!$E$1:$N$1,'Grain Sorghum'!$E97:$N97),""))))</f>
        <v>4.1681007408270183</v>
      </c>
      <c r="M44" s="11">
        <f>IF($F$1="Corn",SUMPRODUCT(Corn!$E$1:$N$1,Corn!$E98:$N98),IF($F$1="Soybeans", SUMPRODUCT(Soybeans!$E$1:$N$1,Soybeans!$E98:$N98),IF($F$1="Wheat", SUMPRODUCT(Wheat!$E$1:$N$1,Wheat!$E98:$N98),IF($F$1="Grain Sorghum", SUMPRODUCT('Grain Sorghum'!$E$1:$N$1,'Grain Sorghum'!$E98:$N98),""))))</f>
        <v>4.4830838918293781</v>
      </c>
      <c r="N44" s="11">
        <f t="shared" si="7"/>
        <v>3.5782856490900001</v>
      </c>
      <c r="O44" s="11">
        <f t="shared" si="8"/>
        <v>3.0677467319122047</v>
      </c>
      <c r="P44" s="11">
        <f t="shared" si="9"/>
        <v>4.4830838918293781</v>
      </c>
      <c r="Q44" s="11">
        <f t="shared" si="10"/>
        <v>1.4153371599171733</v>
      </c>
      <c r="R44" s="12">
        <v>0</v>
      </c>
      <c r="S44" s="12">
        <f>IF(F1="Wheat",0,1)</f>
        <v>0</v>
      </c>
      <c r="T44" s="12">
        <v>1</v>
      </c>
    </row>
    <row r="45" spans="1:26" x14ac:dyDescent="0.25">
      <c r="A45" t="s">
        <v>30</v>
      </c>
      <c r="B45" s="11">
        <f>IF($F$1="Corn",SUMPRODUCT(Corn!$E$1:$N$1,Corn!$E99:$N99),IF($F$1="Soybeans", SUMPRODUCT(Soybeans!$E$1:$N$1,Soybeans!$E99:$N99),IF($F$1="Wheat", SUMPRODUCT(Wheat!$E$1:$N$1,Wheat!$E99:$N99),IF($F$1="Grain Sorghum", SUMPRODUCT('Grain Sorghum'!$E$1:$N$1,'Grain Sorghum'!$E99:$N99),""))))</f>
        <v>4.5053900160789491</v>
      </c>
      <c r="C45" s="11">
        <f>IF($F$1="Corn",SUMPRODUCT(Corn!$E$1:$N$1,Corn!$E100:$N100),IF($F$1="Soybeans", SUMPRODUCT(Soybeans!$E$1:$N$1,Soybeans!$E100:$N100),IF($F$1="Wheat", SUMPRODUCT(Wheat!$E$1:$N$1,Wheat!$E100:$N100),IF($F$1="Grain Sorghum", SUMPRODUCT('Grain Sorghum'!$E$1:$N$1,'Grain Sorghum'!$E100:$N100),""))))</f>
        <v>4.6765135768062134</v>
      </c>
      <c r="D45" s="11">
        <f>IF($F$1="Corn",SUMPRODUCT(Corn!$E$1:$N$1,Corn!$E101:$N101),IF($F$1="Soybeans", SUMPRODUCT(Soybeans!$E$1:$N$1,Soybeans!$E101:$N101),IF($F$1="Wheat", SUMPRODUCT(Wheat!$E$1:$N$1,Wheat!$E101:$N101),IF($F$1="Grain Sorghum", SUMPRODUCT('Grain Sorghum'!$E$1:$N$1,'Grain Sorghum'!$E101:$N101),""))))</f>
        <v>4.3688179485956278</v>
      </c>
      <c r="E45" s="11">
        <f>IF($F$1="Corn",SUMPRODUCT(Corn!$E$1:$N$1,Corn!$E102:$N102),IF($F$1="Soybeans", SUMPRODUCT(Soybeans!$E$1:$N$1,Soybeans!$E102:$N102),IF($F$1="Wheat", SUMPRODUCT(Wheat!$E$1:$N$1,Wheat!$E102:$N102),IF($F$1="Grain Sorghum", SUMPRODUCT('Grain Sorghum'!$E$1:$N$1,'Grain Sorghum'!$E102:$N102),""))))</f>
        <v>4.3825629919538889</v>
      </c>
      <c r="F45" s="11">
        <f>IF($F$1="Corn",SUMPRODUCT(Corn!$E$1:$N$1,Corn!$E103:$N103),IF($F$1="Soybeans", SUMPRODUCT(Soybeans!$E$1:$N$1,Soybeans!$E103:$N103),IF($F$1="Wheat", SUMPRODUCT(Wheat!$E$1:$N$1,Wheat!$E103:$N103),IF($F$1="Grain Sorghum", SUMPRODUCT('Grain Sorghum'!$E$1:$N$1,'Grain Sorghum'!$E103:$N103),""))))</f>
        <v>4.9129852378418679</v>
      </c>
      <c r="G45" s="11">
        <f>IF($F$1="Corn",SUMPRODUCT(Corn!$E$1:$N$1,Corn!$E104:$N104),IF($F$1="Soybeans", SUMPRODUCT(Soybeans!$E$1:$N$1,Soybeans!$E104:$N104),IF($F$1="Wheat", SUMPRODUCT(Wheat!$E$1:$N$1,Wheat!$E104:$N104),IF($F$1="Grain Sorghum", SUMPRODUCT('Grain Sorghum'!$E$1:$N$1,'Grain Sorghum'!$E104:$N104),""))))</f>
        <v>4.8851985813554997</v>
      </c>
      <c r="H45" s="11">
        <f>IF($F$1="Corn",SUMPRODUCT(Corn!$E$1:$N$1,Corn!$E105:$N105),IF($F$1="Soybeans", SUMPRODUCT(Soybeans!$E$1:$N$1,Soybeans!$E105:$N105),IF($F$1="Wheat", SUMPRODUCT(Wheat!$E$1:$N$1,Wheat!$E105:$N105),IF($F$1="Grain Sorghum", SUMPRODUCT('Grain Sorghum'!$E$1:$N$1,'Grain Sorghum'!$E105:$N105),""))))</f>
        <v>4.6474899189584207</v>
      </c>
      <c r="I45" s="11">
        <f>IF($F$1="Corn",SUMPRODUCT(Corn!$E$1:$N$1,Corn!$E106:$N106),IF($F$1="Soybeans", SUMPRODUCT(Soybeans!$E$1:$N$1,Soybeans!$E106:$N106),IF($F$1="Wheat", SUMPRODUCT(Wheat!$E$1:$N$1,Wheat!$E106:$N106),IF($F$1="Grain Sorghum", SUMPRODUCT('Grain Sorghum'!$E$1:$N$1,'Grain Sorghum'!$E106:$N106),""))))</f>
        <v>4.4808598730214841</v>
      </c>
      <c r="J45" s="11">
        <f>IF($F$1="Corn",SUMPRODUCT(Corn!$E$1:$N$1,Corn!$E107:$N107),IF($F$1="Soybeans", SUMPRODUCT(Soybeans!$E$1:$N$1,Soybeans!$E107:$N107),IF($F$1="Wheat", SUMPRODUCT(Wheat!$E$1:$N$1,Wheat!$E107:$N107),IF($F$1="Grain Sorghum", SUMPRODUCT('Grain Sorghum'!$E$1:$N$1,'Grain Sorghum'!$E107:$N107),""))))</f>
        <v>4.6008049141276963</v>
      </c>
      <c r="K45" s="11">
        <f>IF($F$1="Corn",SUMPRODUCT(Corn!$E$1:$N$1,Corn!$E108:$N108),IF($F$1="Soybeans", SUMPRODUCT(Soybeans!$E$1:$N$1,Soybeans!$E108:$N108),IF($F$1="Wheat", SUMPRODUCT(Wheat!$E$1:$N$1,Wheat!$E108:$N108),IF($F$1="Grain Sorghum", SUMPRODUCT('Grain Sorghum'!$E$1:$N$1,'Grain Sorghum'!$E108:$N108),""))))</f>
        <v>4.6082284646712797</v>
      </c>
      <c r="L45" s="11">
        <f>IF($F$1="Corn",SUMPRODUCT(Corn!$E$1:$N$1,Corn!$E109:$N109),IF($F$1="Soybeans", SUMPRODUCT(Soybeans!$E$1:$N$1,Soybeans!$E109:$N109),IF($F$1="Wheat", SUMPRODUCT(Wheat!$E$1:$N$1,Wheat!$E109:$N109),IF($F$1="Grain Sorghum", SUMPRODUCT('Grain Sorghum'!$E$1:$N$1,'Grain Sorghum'!$E109:$N109),""))))</f>
        <v>4.6206360054575999</v>
      </c>
      <c r="M45" s="11">
        <f>IF($F$1="Corn",SUMPRODUCT(Corn!$E$1:$N$1,Corn!$E110:$N110),IF($F$1="Soybeans", SUMPRODUCT(Soybeans!$E$1:$N$1,Soybeans!$E110:$N110),IF($F$1="Wheat", SUMPRODUCT(Wheat!$E$1:$N$1,Wheat!$E110:$N110),IF($F$1="Grain Sorghum", SUMPRODUCT('Grain Sorghum'!$E$1:$N$1,'Grain Sorghum'!$E110:$N110),""))))</f>
        <v>4.6512594678875887</v>
      </c>
      <c r="N45" s="11">
        <f t="shared" si="7"/>
        <v>4.6117289163963422</v>
      </c>
      <c r="O45" s="11">
        <f t="shared" si="8"/>
        <v>4.3688179485956278</v>
      </c>
      <c r="P45" s="11">
        <f t="shared" si="9"/>
        <v>4.9129852378418679</v>
      </c>
      <c r="Q45" s="11">
        <f t="shared" si="10"/>
        <v>0.54416728924624014</v>
      </c>
      <c r="R45" s="12">
        <v>0</v>
      </c>
      <c r="S45" s="12">
        <v>1</v>
      </c>
      <c r="T45" s="12">
        <v>1</v>
      </c>
    </row>
    <row r="46" spans="1:26" x14ac:dyDescent="0.25">
      <c r="A46" t="s">
        <v>32</v>
      </c>
      <c r="B46" s="11">
        <f>IF($F$1="Corn",SUMPRODUCT(Corn!$E$1:$N$1,Corn!$E111:$N111),IF($F$1="Soybeans", SUMPRODUCT(Soybeans!$E$1:$N$1,Soybeans!$E111:$N111),IF($F$1="Wheat", SUMPRODUCT(Wheat!$E$1:$N$1,Wheat!$E111:$N111),IF($F$1="Grain Sorghum", SUMPRODUCT('Grain Sorghum'!$E$1:$N$1,'Grain Sorghum'!$E111:$N111),""))))</f>
        <v>5.3573041849922189</v>
      </c>
      <c r="C46" s="11">
        <f>IF($F$1="Corn",SUMPRODUCT(Corn!$E$1:$N$1,Corn!$E112:$N112),IF($F$1="Soybeans", SUMPRODUCT(Soybeans!$E$1:$N$1,Soybeans!$E112:$N112),IF($F$1="Wheat", SUMPRODUCT(Wheat!$E$1:$N$1,Wheat!$E112:$N112),IF($F$1="Grain Sorghum", SUMPRODUCT('Grain Sorghum'!$E$1:$N$1,'Grain Sorghum'!$E112:$N112),""))))</f>
        <v>5.5979093221687366</v>
      </c>
      <c r="D46" s="11">
        <f>IF($F$1="Corn",SUMPRODUCT(Corn!$E$1:$N$1,Corn!$E113:$N113),IF($F$1="Soybeans", SUMPRODUCT(Soybeans!$E$1:$N$1,Soybeans!$E113:$N113),IF($F$1="Wheat", SUMPRODUCT(Wheat!$E$1:$N$1,Wheat!$E113:$N113),IF($F$1="Grain Sorghum", SUMPRODUCT('Grain Sorghum'!$E$1:$N$1,'Grain Sorghum'!$E113:$N113),""))))</f>
        <v>6.1242145010344293</v>
      </c>
      <c r="E46" s="11">
        <f>IF($F$1="Corn",SUMPRODUCT(Corn!$E$1:$N$1,Corn!$E114:$N114),IF($F$1="Soybeans", SUMPRODUCT(Soybeans!$E$1:$N$1,Soybeans!$E114:$N114),IF($F$1="Wheat", SUMPRODUCT(Wheat!$E$1:$N$1,Wheat!$E114:$N114),IF($F$1="Grain Sorghum", SUMPRODUCT('Grain Sorghum'!$E$1:$N$1,'Grain Sorghum'!$E114:$N114),""))))</f>
        <v>7.744269934493941</v>
      </c>
      <c r="F46" s="11">
        <f>IF($F$1="Corn",SUMPRODUCT(Corn!$E$1:$N$1,Corn!$E115:$N115),IF($F$1="Soybeans", SUMPRODUCT(Soybeans!$E$1:$N$1,Soybeans!$E115:$N115),IF($F$1="Wheat", SUMPRODUCT(Wheat!$E$1:$N$1,Wheat!$E115:$N115),IF($F$1="Grain Sorghum", SUMPRODUCT('Grain Sorghum'!$E$1:$N$1,'Grain Sorghum'!$E115:$N115),""))))</f>
        <v>7.9013818020748792</v>
      </c>
      <c r="G46" s="11">
        <f>IF($F$1="Corn",SUMPRODUCT(Corn!$E$1:$N$1,Corn!$E116:$N116),IF($F$1="Soybeans", SUMPRODUCT(Soybeans!$E$1:$N$1,Soybeans!$E116:$N116),IF($F$1="Wheat", SUMPRODUCT(Wheat!$E$1:$N$1,Wheat!$E116:$N116),IF($F$1="Grain Sorghum", SUMPRODUCT('Grain Sorghum'!$E$1:$N$1,'Grain Sorghum'!$E116:$N116),""))))</f>
        <v>7.6406219356774114</v>
      </c>
      <c r="H46" s="11">
        <f>IF($F$1="Corn",SUMPRODUCT(Corn!$E$1:$N$1,Corn!$E117:$N117),IF($F$1="Soybeans", SUMPRODUCT(Soybeans!$E$1:$N$1,Soybeans!$E117:$N117),IF($F$1="Wheat", SUMPRODUCT(Wheat!$E$1:$N$1,Wheat!$E117:$N117),IF($F$1="Grain Sorghum", SUMPRODUCT('Grain Sorghum'!$E$1:$N$1,'Grain Sorghum'!$E117:$N117),""))))</f>
        <v>9.0182637908610896</v>
      </c>
      <c r="I46" s="11">
        <f>IF($F$1="Corn",SUMPRODUCT(Corn!$E$1:$N$1,Corn!$E118:$N118),IF($F$1="Soybeans", SUMPRODUCT(Soybeans!$E$1:$N$1,Soybeans!$E118:$N118),IF($F$1="Wheat", SUMPRODUCT(Wheat!$E$1:$N$1,Wheat!$E118:$N118),IF($F$1="Grain Sorghum", SUMPRODUCT('Grain Sorghum'!$E$1:$N$1,'Grain Sorghum'!$E118:$N118),""))))</f>
        <v>8.8043631554272803</v>
      </c>
      <c r="J46" s="11">
        <f>IF($F$1="Corn",SUMPRODUCT(Corn!$E$1:$N$1,Corn!$E119:$N119),IF($F$1="Soybeans", SUMPRODUCT(Soybeans!$E$1:$N$1,Soybeans!$E119:$N119),IF($F$1="Wheat", SUMPRODUCT(Wheat!$E$1:$N$1,Wheat!$E119:$N119),IF($F$1="Grain Sorghum", SUMPRODUCT('Grain Sorghum'!$E$1:$N$1,'Grain Sorghum'!$E119:$N119),""))))</f>
        <v>10.650132560888004</v>
      </c>
      <c r="K46" s="11">
        <f>IF($F$1="Corn",SUMPRODUCT(Corn!$E$1:$N$1,Corn!$E120:$N120),IF($F$1="Soybeans", SUMPRODUCT(Soybeans!$E$1:$N$1,Soybeans!$E120:$N120),IF($F$1="Wheat", SUMPRODUCT(Wheat!$E$1:$N$1,Wheat!$E120:$N120),IF($F$1="Grain Sorghum", SUMPRODUCT('Grain Sorghum'!$E$1:$N$1,'Grain Sorghum'!$E120:$N120),""))))</f>
        <v>11.116319987826877</v>
      </c>
      <c r="L46" s="11">
        <f>IF($F$1="Corn",SUMPRODUCT(Corn!$E$1:$N$1,Corn!$E121:$N121),IF($F$1="Soybeans", SUMPRODUCT(Soybeans!$E$1:$N$1,Soybeans!$E121:$N121),IF($F$1="Wheat", SUMPRODUCT(Wheat!$E$1:$N$1,Wheat!$E121:$N121),IF($F$1="Grain Sorghum", SUMPRODUCT('Grain Sorghum'!$E$1:$N$1,'Grain Sorghum'!$E121:$N121),""))))</f>
        <v>8.6851010830254562</v>
      </c>
      <c r="M46" s="11">
        <f>IF($F$1="Corn",SUMPRODUCT(Corn!$E$1:$N$1,Corn!$E122:$N122),IF($F$1="Soybeans", SUMPRODUCT(Soybeans!$E$1:$N$1,Soybeans!$E122:$N122),IF($F$1="Wheat", SUMPRODUCT(Wheat!$E$1:$N$1,Wheat!$E122:$N122),IF($F$1="Grain Sorghum", SUMPRODUCT('Grain Sorghum'!$E$1:$N$1,'Grain Sorghum'!$E122:$N122),""))))</f>
        <v>7.6662792728445623</v>
      </c>
      <c r="N46" s="11">
        <f t="shared" si="7"/>
        <v>8.0255134609429088</v>
      </c>
      <c r="O46" s="11">
        <f t="shared" si="8"/>
        <v>5.3573041849922189</v>
      </c>
      <c r="P46" s="11">
        <f t="shared" si="9"/>
        <v>11.116319987826877</v>
      </c>
      <c r="Q46" s="11">
        <f t="shared" si="10"/>
        <v>5.7590158028346581</v>
      </c>
      <c r="R46" s="12">
        <v>0</v>
      </c>
      <c r="S46" s="12">
        <v>1</v>
      </c>
      <c r="T46" s="12">
        <v>1</v>
      </c>
    </row>
    <row r="47" spans="1:26" x14ac:dyDescent="0.25">
      <c r="A47" t="s">
        <v>34</v>
      </c>
      <c r="B47" s="11">
        <f>IF($F$1="Corn",SUMPRODUCT(Corn!$E$1:$N$1,Corn!$E123:$N123),IF($F$1="Soybeans", SUMPRODUCT(Soybeans!$E$1:$N$1,Soybeans!$E123:$N123),IF($F$1="Wheat", SUMPRODUCT(Wheat!$E$1:$N$1,Wheat!$E123:$N123),IF($F$1="Grain Sorghum", SUMPRODUCT('Grain Sorghum'!$E$1:$N$1,'Grain Sorghum'!$E123:$N123),""))))</f>
        <v>8.3055407953341671</v>
      </c>
      <c r="C47" s="11">
        <f>IF($F$1="Corn",SUMPRODUCT(Corn!$E$1:$N$1,Corn!$E124:$N124),IF($F$1="Soybeans", SUMPRODUCT(Soybeans!$E$1:$N$1,Soybeans!$E124:$N124),IF($F$1="Wheat", SUMPRODUCT(Wheat!$E$1:$N$1,Wheat!$E124:$N124),IF($F$1="Grain Sorghum", SUMPRODUCT('Grain Sorghum'!$E$1:$N$1,'Grain Sorghum'!$E124:$N124),""))))</f>
        <v>7.6990760885502985</v>
      </c>
      <c r="D47" s="11">
        <f>IF($F$1="Corn",SUMPRODUCT(Corn!$E$1:$N$1,Corn!$E125:$N125),IF($F$1="Soybeans", SUMPRODUCT(Soybeans!$E$1:$N$1,Soybeans!$E125:$N125),IF($F$1="Wheat", SUMPRODUCT(Wheat!$E$1:$N$1,Wheat!$E125:$N125),IF($F$1="Grain Sorghum", SUMPRODUCT('Grain Sorghum'!$E$1:$N$1,'Grain Sorghum'!$E125:$N125),""))))</f>
        <v>7.820217390124216</v>
      </c>
      <c r="E47" s="11">
        <f>IF($F$1="Corn",SUMPRODUCT(Corn!$E$1:$N$1,Corn!$E126:$N126),IF($F$1="Soybeans", SUMPRODUCT(Soybeans!$E$1:$N$1,Soybeans!$E126:$N126),IF($F$1="Wheat", SUMPRODUCT(Wheat!$E$1:$N$1,Wheat!$E126:$N126),IF($F$1="Grain Sorghum", SUMPRODUCT('Grain Sorghum'!$E$1:$N$1,'Grain Sorghum'!$E126:$N126),""))))</f>
        <v>6.8654474838670474</v>
      </c>
      <c r="F47" s="11">
        <f>IF($F$1="Corn",SUMPRODUCT(Corn!$E$1:$N$1,Corn!$E127:$N127),IF($F$1="Soybeans", SUMPRODUCT(Soybeans!$E$1:$N$1,Soybeans!$E127:$N127),IF($F$1="Wheat", SUMPRODUCT(Wheat!$E$1:$N$1,Wheat!$E127:$N127),IF($F$1="Grain Sorghum", SUMPRODUCT('Grain Sorghum'!$E$1:$N$1,'Grain Sorghum'!$E127:$N127),""))))</f>
        <v>5.3391523118022386</v>
      </c>
      <c r="G47" s="11">
        <f>IF($F$1="Corn",SUMPRODUCT(Corn!$E$1:$N$1,Corn!$E128:$N128),IF($F$1="Soybeans", SUMPRODUCT(Soybeans!$E$1:$N$1,Soybeans!$E128:$N128),IF($F$1="Wheat", SUMPRODUCT(Wheat!$E$1:$N$1,Wheat!$E128:$N128),IF($F$1="Grain Sorghum", SUMPRODUCT('Grain Sorghum'!$E$1:$N$1,'Grain Sorghum'!$E128:$N128),""))))</f>
        <v>4.9855452232812283</v>
      </c>
      <c r="H47" s="11">
        <f>IF($F$1="Corn",SUMPRODUCT(Corn!$E$1:$N$1,Corn!$E129:$N129),IF($F$1="Soybeans", SUMPRODUCT(Soybeans!$E$1:$N$1,Soybeans!$E129:$N129),IF($F$1="Wheat", SUMPRODUCT(Wheat!$E$1:$N$1,Wheat!$E129:$N129),IF($F$1="Grain Sorghum", SUMPRODUCT('Grain Sorghum'!$E$1:$N$1,'Grain Sorghum'!$E129:$N129),""))))</f>
        <v>5.0129292812870352</v>
      </c>
      <c r="I47" s="11">
        <f>IF($F$1="Corn",SUMPRODUCT(Corn!$E$1:$N$1,Corn!$E130:$N130),IF($F$1="Soybeans", SUMPRODUCT(Soybeans!$E$1:$N$1,Soybeans!$E130:$N130),IF($F$1="Wheat", SUMPRODUCT(Wheat!$E$1:$N$1,Wheat!$E130:$N130),IF($F$1="Grain Sorghum", SUMPRODUCT('Grain Sorghum'!$E$1:$N$1,'Grain Sorghum'!$E130:$N130),""))))</f>
        <v>5.4657059789099964</v>
      </c>
      <c r="J47" s="11">
        <f>IF($F$1="Corn",SUMPRODUCT(Corn!$E$1:$N$1,Corn!$E131:$N131),IF($F$1="Soybeans", SUMPRODUCT(Soybeans!$E$1:$N$1,Soybeans!$E131:$N131),IF($F$1="Wheat", SUMPRODUCT(Wheat!$E$1:$N$1,Wheat!$E131:$N131),IF($F$1="Grain Sorghum", SUMPRODUCT('Grain Sorghum'!$E$1:$N$1,'Grain Sorghum'!$E131:$N131),""))))</f>
        <v>5.0191157912611031</v>
      </c>
      <c r="K47" s="11">
        <f>IF($F$1="Corn",SUMPRODUCT(Corn!$E$1:$N$1,Corn!$E132:$N132),IF($F$1="Soybeans", SUMPRODUCT(Soybeans!$E$1:$N$1,Soybeans!$E132:$N132),IF($F$1="Wheat", SUMPRODUCT(Wheat!$E$1:$N$1,Wheat!$E132:$N132),IF($F$1="Grain Sorghum", SUMPRODUCT('Grain Sorghum'!$E$1:$N$1,'Grain Sorghum'!$E132:$N132),""))))</f>
        <v>5.0765449952421786</v>
      </c>
      <c r="L47" s="11">
        <f>IF($F$1="Corn",SUMPRODUCT(Corn!$E$1:$N$1,Corn!$E133:$N133),IF($F$1="Soybeans", SUMPRODUCT(Soybeans!$E$1:$N$1,Soybeans!$E133:$N133),IF($F$1="Wheat", SUMPRODUCT(Wheat!$E$1:$N$1,Wheat!$E133:$N133),IF($F$1="Grain Sorghum", SUMPRODUCT('Grain Sorghum'!$E$1:$N$1,'Grain Sorghum'!$E133:$N133),""))))</f>
        <v>5.1812332253867446</v>
      </c>
      <c r="M47" s="11">
        <f>IF($F$1="Corn",SUMPRODUCT(Corn!$E$1:$N$1,Corn!$E134:$N134),IF($F$1="Soybeans", SUMPRODUCT(Soybeans!$E$1:$N$1,Soybeans!$E134:$N134),IF($F$1="Wheat", SUMPRODUCT(Wheat!$E$1:$N$1,Wheat!$E134:$N134),IF($F$1="Grain Sorghum", SUMPRODUCT('Grain Sorghum'!$E$1:$N$1,'Grain Sorghum'!$E134:$N134),""))))</f>
        <v>5.8956450471744839</v>
      </c>
      <c r="N47" s="11">
        <f t="shared" si="7"/>
        <v>6.055512801018395</v>
      </c>
      <c r="O47" s="11">
        <f t="shared" si="8"/>
        <v>4.9855452232812283</v>
      </c>
      <c r="P47" s="11">
        <f t="shared" si="9"/>
        <v>8.3055407953341671</v>
      </c>
      <c r="Q47" s="11">
        <f t="shared" si="10"/>
        <v>3.3199955720529388</v>
      </c>
      <c r="R47" s="12">
        <v>0</v>
      </c>
      <c r="S47" s="12">
        <v>1</v>
      </c>
      <c r="T47" s="12">
        <v>1</v>
      </c>
    </row>
    <row r="48" spans="1:26" x14ac:dyDescent="0.25">
      <c r="A48" t="s">
        <v>36</v>
      </c>
      <c r="B48" s="11">
        <f>IF($F$1="Corn",SUMPRODUCT(Corn!$E$1:$N$1,Corn!$E135:$N135),IF($F$1="Soybeans", SUMPRODUCT(Soybeans!$E$1:$N$1,Soybeans!$E135:$N135),IF($F$1="Wheat", SUMPRODUCT(Wheat!$E$1:$N$1,Wheat!$E135:$N135),IF($F$1="Grain Sorghum", SUMPRODUCT('Grain Sorghum'!$E$1:$N$1,'Grain Sorghum'!$E135:$N135),""))))</f>
        <v>5.8228260956480353</v>
      </c>
      <c r="C48" s="11">
        <f>IF($F$1="Corn",SUMPRODUCT(Corn!$E$1:$N$1,Corn!$E136:$N136),IF($F$1="Soybeans", SUMPRODUCT(Soybeans!$E$1:$N$1,Soybeans!$E136:$N136),IF($F$1="Wheat", SUMPRODUCT(Wheat!$E$1:$N$1,Wheat!$E136:$N136),IF($F$1="Grain Sorghum", SUMPRODUCT('Grain Sorghum'!$E$1:$N$1,'Grain Sorghum'!$E136:$N136),""))))</f>
        <v>4.9006877263387043</v>
      </c>
      <c r="D48" s="11">
        <f>IF($F$1="Corn",SUMPRODUCT(Corn!$E$1:$N$1,Corn!$E137:$N137),IF($F$1="Soybeans", SUMPRODUCT(Soybeans!$E$1:$N$1,Soybeans!$E137:$N137),IF($F$1="Wheat", SUMPRODUCT(Wheat!$E$1:$N$1,Wheat!$E137:$N137),IF($F$1="Grain Sorghum", SUMPRODUCT('Grain Sorghum'!$E$1:$N$1,'Grain Sorghum'!$E137:$N137),""))))</f>
        <v>4.4632263541325008</v>
      </c>
      <c r="E48" s="11">
        <f>IF($F$1="Corn",SUMPRODUCT(Corn!$E$1:$N$1,Corn!$E138:$N138),IF($F$1="Soybeans", SUMPRODUCT(Soybeans!$E$1:$N$1,Soybeans!$E138:$N138),IF($F$1="Wheat", SUMPRODUCT(Wheat!$E$1:$N$1,Wheat!$E138:$N138),IF($F$1="Grain Sorghum", SUMPRODUCT('Grain Sorghum'!$E$1:$N$1,'Grain Sorghum'!$E138:$N138),""))))</f>
        <v>3.8789993709177635</v>
      </c>
      <c r="F48" s="11">
        <f>IF($F$1="Corn",SUMPRODUCT(Corn!$E$1:$N$1,Corn!$E139:$N139),IF($F$1="Soybeans", SUMPRODUCT(Soybeans!$E$1:$N$1,Soybeans!$E139:$N139),IF($F$1="Wheat", SUMPRODUCT(Wheat!$E$1:$N$1,Wheat!$E139:$N139),IF($F$1="Grain Sorghum", SUMPRODUCT('Grain Sorghum'!$E$1:$N$1,'Grain Sorghum'!$E139:$N139),""))))</f>
        <v>4.2418064678868941</v>
      </c>
      <c r="G48" s="11">
        <f>IF($F$1="Corn",SUMPRODUCT(Corn!$E$1:$N$1,Corn!$E140:$N140),IF($F$1="Soybeans", SUMPRODUCT(Soybeans!$E$1:$N$1,Soybeans!$E140:$N140),IF($F$1="Wheat", SUMPRODUCT(Wheat!$E$1:$N$1,Wheat!$E140:$N140),IF($F$1="Grain Sorghum", SUMPRODUCT('Grain Sorghum'!$E$1:$N$1,'Grain Sorghum'!$E140:$N140),""))))</f>
        <v>4.5506292516682425</v>
      </c>
      <c r="H48" s="11">
        <f>IF($F$1="Corn",SUMPRODUCT(Corn!$E$1:$N$1,Corn!$E141:$N141),IF($F$1="Soybeans", SUMPRODUCT(Soybeans!$E$1:$N$1,Soybeans!$E141:$N141),IF($F$1="Wheat", SUMPRODUCT(Wheat!$E$1:$N$1,Wheat!$E141:$N141),IF($F$1="Grain Sorghum", SUMPRODUCT('Grain Sorghum'!$E$1:$N$1,'Grain Sorghum'!$E141:$N141),""))))</f>
        <v>4.3641824851070874</v>
      </c>
      <c r="I48" s="11">
        <f>IF($F$1="Corn",SUMPRODUCT(Corn!$E$1:$N$1,Corn!$E142:$N142),IF($F$1="Soybeans", SUMPRODUCT(Soybeans!$E$1:$N$1,Soybeans!$E142:$N142),IF($F$1="Wheat", SUMPRODUCT(Wheat!$E$1:$N$1,Wheat!$E142:$N142),IF($F$1="Grain Sorghum", SUMPRODUCT('Grain Sorghum'!$E$1:$N$1,'Grain Sorghum'!$E142:$N142),""))))</f>
        <v>4.2330364944370649</v>
      </c>
      <c r="J48" s="11">
        <f>IF($F$1="Corn",SUMPRODUCT(Corn!$E$1:$N$1,Corn!$E143:$N143),IF($F$1="Soybeans", SUMPRODUCT(Soybeans!$E$1:$N$1,Soybeans!$E143:$N143),IF($F$1="Wheat", SUMPRODUCT(Wheat!$E$1:$N$1,Wheat!$E143:$N143),IF($F$1="Grain Sorghum", SUMPRODUCT('Grain Sorghum'!$E$1:$N$1,'Grain Sorghum'!$E143:$N143),""))))</f>
        <v>4.0613658173015708</v>
      </c>
      <c r="K48" s="11">
        <f>IF($F$1="Corn",SUMPRODUCT(Corn!$E$1:$N$1,Corn!$E144:$N144),IF($F$1="Soybeans", SUMPRODUCT(Soybeans!$E$1:$N$1,Soybeans!$E144:$N144),IF($F$1="Wheat", SUMPRODUCT(Wheat!$E$1:$N$1,Wheat!$E144:$N144),IF($F$1="Grain Sorghum", SUMPRODUCT('Grain Sorghum'!$E$1:$N$1,'Grain Sorghum'!$E144:$N144),""))))</f>
        <v>3.9686046674554376</v>
      </c>
      <c r="L48" s="11">
        <f>IF($F$1="Corn",SUMPRODUCT(Corn!$E$1:$N$1,Corn!$E145:$N145),IF($F$1="Soybeans", SUMPRODUCT(Soybeans!$E$1:$N$1,Soybeans!$E145:$N145),IF($F$1="Wheat", SUMPRODUCT(Wheat!$E$1:$N$1,Wheat!$E145:$N145),IF($F$1="Grain Sorghum", SUMPRODUCT('Grain Sorghum'!$E$1:$N$1,'Grain Sorghum'!$E145:$N145),""))))</f>
        <v>4.0380132184350241</v>
      </c>
      <c r="M48" s="11">
        <f>IF($F$1="Corn",SUMPRODUCT(Corn!$E$1:$N$1,Corn!$E146:$N146),IF($F$1="Soybeans", SUMPRODUCT(Soybeans!$E$1:$N$1,Soybeans!$E146:$N146),IF($F$1="Wheat", SUMPRODUCT(Wheat!$E$1:$N$1,Wheat!$E146:$N146),IF($F$1="Grain Sorghum", SUMPRODUCT('Grain Sorghum'!$E$1:$N$1,'Grain Sorghum'!$E146:$N146),""))))</f>
        <v>3.9657670140438936</v>
      </c>
      <c r="N48" s="11">
        <f t="shared" si="7"/>
        <v>4.3740954136143513</v>
      </c>
      <c r="O48" s="11">
        <f t="shared" si="8"/>
        <v>3.8789993709177635</v>
      </c>
      <c r="P48" s="11">
        <f t="shared" si="9"/>
        <v>5.8228260956480353</v>
      </c>
      <c r="Q48" s="11">
        <f t="shared" si="10"/>
        <v>1.9438267247302718</v>
      </c>
      <c r="R48" s="12">
        <v>0</v>
      </c>
      <c r="S48" s="12">
        <v>1</v>
      </c>
      <c r="T48" s="12">
        <v>1</v>
      </c>
    </row>
    <row r="49" spans="1:20" x14ac:dyDescent="0.25">
      <c r="A49" t="s">
        <v>38</v>
      </c>
      <c r="B49" s="11">
        <f>IF($F$1="Corn",SUMPRODUCT(Corn!$E$1:$N$1,Corn!$E147:$N147),IF($F$1="Soybeans", SUMPRODUCT(Soybeans!$E$1:$N$1,Soybeans!$E147:$N147),IF($F$1="Wheat", SUMPRODUCT(Wheat!$E$1:$N$1,Wheat!$E147:$N147),IF($F$1="Grain Sorghum", SUMPRODUCT('Grain Sorghum'!$E$1:$N$1,'Grain Sorghum'!$E147:$N147),""))))</f>
        <v>3.5997368521558908</v>
      </c>
      <c r="C49" s="11">
        <f>IF($F$1="Corn",SUMPRODUCT(Corn!$E$1:$N$1,Corn!$E148:$N148),IF($F$1="Soybeans", SUMPRODUCT(Soybeans!$E$1:$N$1,Soybeans!$E148:$N148),IF($F$1="Wheat", SUMPRODUCT(Wheat!$E$1:$N$1,Wheat!$E148:$N148),IF($F$1="Grain Sorghum", SUMPRODUCT('Grain Sorghum'!$E$1:$N$1,'Grain Sorghum'!$E148:$N148),""))))</f>
        <v>4.5909457256627642</v>
      </c>
      <c r="D49" s="11">
        <f>IF($F$1="Corn",SUMPRODUCT(Corn!$E$1:$N$1,Corn!$E149:$N149),IF($F$1="Soybeans", SUMPRODUCT(Soybeans!$E$1:$N$1,Soybeans!$E149:$N149),IF($F$1="Wheat", SUMPRODUCT(Wheat!$E$1:$N$1,Wheat!$E149:$N149),IF($F$1="Grain Sorghum", SUMPRODUCT('Grain Sorghum'!$E$1:$N$1,'Grain Sorghum'!$E149:$N149),""))))</f>
        <v>5.606955882766484</v>
      </c>
      <c r="E49" s="11">
        <f>IF($F$1="Corn",SUMPRODUCT(Corn!$E$1:$N$1,Corn!$E150:$N150),IF($F$1="Soybeans", SUMPRODUCT(Soybeans!$E$1:$N$1,Soybeans!$E150:$N150),IF($F$1="Wheat", SUMPRODUCT(Wheat!$E$1:$N$1,Wheat!$E150:$N150),IF($F$1="Grain Sorghum", SUMPRODUCT('Grain Sorghum'!$E$1:$N$1,'Grain Sorghum'!$E150:$N150),""))))</f>
        <v>6.117443516194891</v>
      </c>
      <c r="F49" s="11">
        <f>IF($F$1="Corn",SUMPRODUCT(Corn!$E$1:$N$1,Corn!$E151:$N151),IF($F$1="Soybeans", SUMPRODUCT(Soybeans!$E$1:$N$1,Soybeans!$E151:$N151),IF($F$1="Wheat", SUMPRODUCT(Wheat!$E$1:$N$1,Wheat!$E151:$N151),IF($F$1="Grain Sorghum", SUMPRODUCT('Grain Sorghum'!$E$1:$N$1,'Grain Sorghum'!$E151:$N151),""))))</f>
        <v>6.0916883003811879</v>
      </c>
      <c r="G49" s="11">
        <f>IF($F$1="Corn",SUMPRODUCT(Corn!$E$1:$N$1,Corn!$E152:$N152),IF($F$1="Soybeans", SUMPRODUCT(Soybeans!$E$1:$N$1,Soybeans!$E152:$N152),IF($F$1="Wheat", SUMPRODUCT(Wheat!$E$1:$N$1,Wheat!$E152:$N152),IF($F$1="Grain Sorghum", SUMPRODUCT('Grain Sorghum'!$E$1:$N$1,'Grain Sorghum'!$E152:$N152),""))))</f>
        <v>6.1814773438502524</v>
      </c>
      <c r="H49" s="11">
        <f>IF($F$1="Corn",SUMPRODUCT(Corn!$E$1:$N$1,Corn!$E153:$N153),IF($F$1="Soybeans", SUMPRODUCT(Soybeans!$E$1:$N$1,Soybeans!$E153:$N153),IF($F$1="Wheat", SUMPRODUCT(Wheat!$E$1:$N$1,Wheat!$E153:$N153),IF($F$1="Grain Sorghum", SUMPRODUCT('Grain Sorghum'!$E$1:$N$1,'Grain Sorghum'!$E153:$N153),""))))</f>
        <v>7.1373227850763712</v>
      </c>
      <c r="I49" s="11">
        <f>IF($F$1="Corn",SUMPRODUCT(Corn!$E$1:$N$1,Corn!$E154:$N154),IF($F$1="Soybeans", SUMPRODUCT(Soybeans!$E$1:$N$1,Soybeans!$E154:$N154),IF($F$1="Wheat", SUMPRODUCT(Wheat!$E$1:$N$1,Wheat!$E154:$N154),IF($F$1="Grain Sorghum", SUMPRODUCT('Grain Sorghum'!$E$1:$N$1,'Grain Sorghum'!$E154:$N154),""))))</f>
        <v>7.785158697881382</v>
      </c>
      <c r="J49" s="11">
        <f>IF($F$1="Corn",SUMPRODUCT(Corn!$E$1:$N$1,Corn!$E155:$N155),IF($F$1="Soybeans", SUMPRODUCT(Soybeans!$E$1:$N$1,Soybeans!$E155:$N155),IF($F$1="Wheat", SUMPRODUCT(Wheat!$E$1:$N$1,Wheat!$E155:$N155),IF($F$1="Grain Sorghum", SUMPRODUCT('Grain Sorghum'!$E$1:$N$1,'Grain Sorghum'!$E155:$N155),""))))</f>
        <v>8.3299335024733665</v>
      </c>
      <c r="K49" s="11">
        <f>IF($F$1="Corn",SUMPRODUCT(Corn!$E$1:$N$1,Corn!$E156:$N156),IF($F$1="Soybeans", SUMPRODUCT(Soybeans!$E$1:$N$1,Soybeans!$E156:$N156),IF($F$1="Wheat", SUMPRODUCT(Wheat!$E$1:$N$1,Wheat!$E156:$N156),IF($F$1="Grain Sorghum", SUMPRODUCT('Grain Sorghum'!$E$1:$N$1,'Grain Sorghum'!$E156:$N156),""))))</f>
        <v>7.4059747166295056</v>
      </c>
      <c r="L49" s="11">
        <f>IF($F$1="Corn",SUMPRODUCT(Corn!$E$1:$N$1,Corn!$E157:$N157),IF($F$1="Soybeans", SUMPRODUCT(Soybeans!$E$1:$N$1,Soybeans!$E157:$N157),IF($F$1="Wheat", SUMPRODUCT(Wheat!$E$1:$N$1,Wheat!$E157:$N157),IF($F$1="Grain Sorghum", SUMPRODUCT('Grain Sorghum'!$E$1:$N$1,'Grain Sorghum'!$E157:$N157),""))))</f>
        <v>8.0628017835574433</v>
      </c>
      <c r="M49" s="11">
        <f>IF($F$1="Corn",SUMPRODUCT(Corn!$E$1:$N$1,Corn!$E158:$N158),IF($F$1="Soybeans", SUMPRODUCT(Soybeans!$E$1:$N$1,Soybeans!$E158:$N158),IF($F$1="Wheat", SUMPRODUCT(Wheat!$E$1:$N$1,Wheat!$E158:$N158),IF($F$1="Grain Sorghum", SUMPRODUCT('Grain Sorghum'!$E$1:$N$1,'Grain Sorghum'!$E158:$N158),""))))</f>
        <v>8.2275113914732874</v>
      </c>
      <c r="N49" s="11">
        <f t="shared" si="7"/>
        <v>6.5947458748419017</v>
      </c>
      <c r="O49" s="11">
        <f t="shared" si="8"/>
        <v>3.5997368521558908</v>
      </c>
      <c r="P49" s="11">
        <f t="shared" si="9"/>
        <v>8.3299335024733665</v>
      </c>
      <c r="Q49" s="11">
        <f t="shared" si="10"/>
        <v>4.7301966503174757</v>
      </c>
      <c r="R49" s="12">
        <f>IF(F1="Wheat",0,1)</f>
        <v>0</v>
      </c>
      <c r="S49" s="12">
        <v>1</v>
      </c>
      <c r="T49" s="12">
        <v>1</v>
      </c>
    </row>
    <row r="50" spans="1:20" x14ac:dyDescent="0.25">
      <c r="A50" t="s">
        <v>40</v>
      </c>
      <c r="B50" s="11">
        <f>IF($F$1="Corn",SUMPRODUCT(Corn!$E$1:$N$1,Corn!$E159:$N159),IF($F$1="Soybeans", SUMPRODUCT(Soybeans!$E$1:$N$1,Soybeans!$E159:$N159),IF($F$1="Wheat", SUMPRODUCT(Wheat!$E$1:$N$1,Wheat!$E159:$N159),IF($F$1="Grain Sorghum", SUMPRODUCT('Grain Sorghum'!$E$1:$N$1,'Grain Sorghum'!$E159:$N159),""))))</f>
        <v>7.6398215326162484</v>
      </c>
      <c r="C50" s="11">
        <f>IF($F$1="Corn",SUMPRODUCT(Corn!$E$1:$N$1,Corn!$E160:$N160),IF($F$1="Soybeans", SUMPRODUCT(Soybeans!$E$1:$N$1,Soybeans!$E160:$N160),IF($F$1="Wheat", SUMPRODUCT(Wheat!$E$1:$N$1,Wheat!$E160:$N160),IF($F$1="Grain Sorghum", SUMPRODUCT('Grain Sorghum'!$E$1:$N$1,'Grain Sorghum'!$E160:$N160),""))))</f>
        <v>7.1582654576136155</v>
      </c>
      <c r="D50" s="11">
        <f>IF($F$1="Corn",SUMPRODUCT(Corn!$E$1:$N$1,Corn!$E161:$N161),IF($F$1="Soybeans", SUMPRODUCT(Soybeans!$E$1:$N$1,Soybeans!$E161:$N161),IF($F$1="Wheat", SUMPRODUCT(Wheat!$E$1:$N$1,Wheat!$E161:$N161),IF($F$1="Grain Sorghum", SUMPRODUCT('Grain Sorghum'!$E$1:$N$1,'Grain Sorghum'!$E161:$N161),""))))</f>
        <v>7.6900000178190746</v>
      </c>
      <c r="E50" s="11">
        <f>IF($F$1="Corn",SUMPRODUCT(Corn!$E$1:$N$1,Corn!$E162:$N162),IF($F$1="Soybeans", SUMPRODUCT(Soybeans!$E$1:$N$1,Soybeans!$E162:$N162),IF($F$1="Wheat", SUMPRODUCT(Wheat!$E$1:$N$1,Wheat!$E162:$N162),IF($F$1="Grain Sorghum", SUMPRODUCT('Grain Sorghum'!$E$1:$N$1,'Grain Sorghum'!$E162:$N162),""))))</f>
        <v>7.3107865104514564</v>
      </c>
      <c r="F50" s="11">
        <f>IF($F$1="Corn",SUMPRODUCT(Corn!$E$1:$N$1,Corn!$E163:$N163),IF($F$1="Soybeans", SUMPRODUCT(Soybeans!$E$1:$N$1,Soybeans!$E163:$N163),IF($F$1="Wheat", SUMPRODUCT(Wheat!$E$1:$N$1,Wheat!$E163:$N163),IF($F$1="Grain Sorghum", SUMPRODUCT('Grain Sorghum'!$E$1:$N$1,'Grain Sorghum'!$E163:$N163),""))))</f>
        <v>6.6731361864029619</v>
      </c>
      <c r="G50" s="11">
        <f>IF($F$1="Corn",SUMPRODUCT(Corn!$E$1:$N$1,Corn!$E164:$N164),IF($F$1="Soybeans", SUMPRODUCT(Soybeans!$E$1:$N$1,Soybeans!$E164:$N164),IF($F$1="Wheat", SUMPRODUCT(Wheat!$E$1:$N$1,Wheat!$E164:$N164),IF($F$1="Grain Sorghum", SUMPRODUCT('Grain Sorghum'!$E$1:$N$1,'Grain Sorghum'!$E164:$N164),""))))</f>
        <v>6.5587389332003294</v>
      </c>
      <c r="H50" s="11">
        <f>IF($F$1="Corn",SUMPRODUCT(Corn!$E$1:$N$1,Corn!$E165:$N165),IF($F$1="Soybeans", SUMPRODUCT(Soybeans!$E$1:$N$1,Soybeans!$E165:$N165),IF($F$1="Wheat", SUMPRODUCT(Wheat!$E$1:$N$1,Wheat!$E165:$N165),IF($F$1="Grain Sorghum", SUMPRODUCT('Grain Sorghum'!$E$1:$N$1,'Grain Sorghum'!$E165:$N165),""))))</f>
        <v>6.3718750086095595</v>
      </c>
      <c r="I50" s="11">
        <f>IF($F$1="Corn",SUMPRODUCT(Corn!$E$1:$N$1,Corn!$E166:$N166),IF($F$1="Soybeans", SUMPRODUCT(Soybeans!$E$1:$N$1,Soybeans!$E166:$N166),IF($F$1="Wheat", SUMPRODUCT(Wheat!$E$1:$N$1,Wheat!$E166:$N166),IF($F$1="Grain Sorghum", SUMPRODUCT('Grain Sorghum'!$E$1:$N$1,'Grain Sorghum'!$E166:$N166),""))))</f>
        <v>6.6100553193362748</v>
      </c>
      <c r="J50" s="11">
        <f>IF($F$1="Corn",SUMPRODUCT(Corn!$E$1:$N$1,Corn!$E167:$N167),IF($F$1="Soybeans", SUMPRODUCT(Soybeans!$E$1:$N$1,Soybeans!$E167:$N167),IF($F$1="Wheat", SUMPRODUCT(Wheat!$E$1:$N$1,Wheat!$E167:$N167),IF($F$1="Grain Sorghum", SUMPRODUCT('Grain Sorghum'!$E$1:$N$1,'Grain Sorghum'!$E167:$N167),""))))</f>
        <v>6.7193437020425932</v>
      </c>
      <c r="K50" s="11">
        <f>IF($F$1="Corn",SUMPRODUCT(Corn!$E$1:$N$1,Corn!$E168:$N168),IF($F$1="Soybeans", SUMPRODUCT(Soybeans!$E$1:$N$1,Soybeans!$E168:$N168),IF($F$1="Wheat", SUMPRODUCT(Wheat!$E$1:$N$1,Wheat!$E168:$N168),IF($F$1="Grain Sorghum", SUMPRODUCT('Grain Sorghum'!$E$1:$N$1,'Grain Sorghum'!$E168:$N168),""))))</f>
        <v>6.5092575038978442</v>
      </c>
      <c r="L50" s="11">
        <f>IF($F$1="Corn",SUMPRODUCT(Corn!$E$1:$N$1,Corn!$E169:$N169),IF($F$1="Soybeans", SUMPRODUCT(Soybeans!$E$1:$N$1,Soybeans!$E169:$N169),IF($F$1="Wheat", SUMPRODUCT(Wheat!$E$1:$N$1,Wheat!$E169:$N169),IF($F$1="Grain Sorghum", SUMPRODUCT('Grain Sorghum'!$E$1:$N$1,'Grain Sorghum'!$E169:$N169),""))))</f>
        <v>6.1726945540353952</v>
      </c>
      <c r="M50" s="11">
        <f>IF($F$1="Corn",SUMPRODUCT(Corn!$E$1:$N$1,Corn!$E170:$N170),IF($F$1="Soybeans", SUMPRODUCT(Soybeans!$E$1:$N$1,Soybeans!$E170:$N170),IF($F$1="Wheat", SUMPRODUCT(Wheat!$E$1:$N$1,Wheat!$E170:$N170),IF($F$1="Grain Sorghum", SUMPRODUCT('Grain Sorghum'!$E$1:$N$1,'Grain Sorghum'!$E170:$N170),""))))</f>
        <v>6.0904995360714107</v>
      </c>
      <c r="N50" s="11">
        <f t="shared" si="7"/>
        <v>6.7920395218413958</v>
      </c>
      <c r="O50" s="11">
        <f t="shared" si="8"/>
        <v>6.0904995360714107</v>
      </c>
      <c r="P50" s="11">
        <f t="shared" si="9"/>
        <v>7.6900000178190746</v>
      </c>
      <c r="Q50" s="11">
        <f t="shared" si="10"/>
        <v>1.5995004817476639</v>
      </c>
      <c r="R50" s="12">
        <v>1</v>
      </c>
      <c r="S50" s="12">
        <v>1</v>
      </c>
      <c r="T50" s="12">
        <v>1</v>
      </c>
    </row>
    <row r="51" spans="1:20" x14ac:dyDescent="0.25">
      <c r="A51" t="s">
        <v>42</v>
      </c>
      <c r="B51" s="11">
        <f>IF($F$1="Corn",SUMPRODUCT(Corn!$E$1:$N$1,Corn!$E171:$N171),IF($F$1="Soybeans", SUMPRODUCT(Soybeans!$E$1:$N$1,Soybeans!$E171:$N171),IF($F$1="Wheat", SUMPRODUCT(Wheat!$E$1:$N$1,Wheat!$E171:$N171),IF($F$1="Grain Sorghum", SUMPRODUCT('Grain Sorghum'!$E$1:$N$1,'Grain Sorghum'!$E171:$N171),""))))</f>
        <v>6.4348505973815922</v>
      </c>
      <c r="C51" s="11">
        <f>IF($F$1="Corn",SUMPRODUCT(Corn!$E$1:$N$1,Corn!$E172:$N172),IF($F$1="Soybeans", SUMPRODUCT(Soybeans!$E$1:$N$1,Soybeans!$E172:$N172),IF($F$1="Wheat", SUMPRODUCT(Wheat!$E$1:$N$1,Wheat!$E172:$N172),IF($F$1="Grain Sorghum", SUMPRODUCT('Grain Sorghum'!$E$1:$N$1,'Grain Sorghum'!$E172:$N172),""))))</f>
        <v>8.1278972241366017</v>
      </c>
      <c r="D51" s="11">
        <f>IF($F$1="Corn",SUMPRODUCT(Corn!$E$1:$N$1,Corn!$E173:$N173),IF($F$1="Soybeans", SUMPRODUCT(Soybeans!$E$1:$N$1,Soybeans!$E173:$N173),IF($F$1="Wheat", SUMPRODUCT(Wheat!$E$1:$N$1,Wheat!$E173:$N173),IF($F$1="Grain Sorghum", SUMPRODUCT('Grain Sorghum'!$E$1:$N$1,'Grain Sorghum'!$E173:$N173),""))))</f>
        <v>8.4136892324180348</v>
      </c>
      <c r="E51" s="11">
        <f>IF($F$1="Corn",SUMPRODUCT(Corn!$E$1:$N$1,Corn!$E174:$N174),IF($F$1="Soybeans", SUMPRODUCT(Soybeans!$E$1:$N$1,Soybeans!$E174:$N174),IF($F$1="Wheat", SUMPRODUCT(Wheat!$E$1:$N$1,Wheat!$E174:$N174),IF($F$1="Grain Sorghum", SUMPRODUCT('Grain Sorghum'!$E$1:$N$1,'Grain Sorghum'!$E174:$N174),""))))</f>
        <v>8.3993669266158495</v>
      </c>
      <c r="F51" s="11">
        <f>IF($F$1="Corn",SUMPRODUCT(Corn!$E$1:$N$1,Corn!$E175:$N175),IF($F$1="Soybeans", SUMPRODUCT(Soybeans!$E$1:$N$1,Soybeans!$E175:$N175),IF($F$1="Wheat", SUMPRODUCT(Wheat!$E$1:$N$1,Wheat!$E175:$N175),IF($F$1="Grain Sorghum", SUMPRODUCT('Grain Sorghum'!$E$1:$N$1,'Grain Sorghum'!$E175:$N175),""))))</f>
        <v>8.4988424719171682</v>
      </c>
      <c r="G51" s="11">
        <f>IF($F$1="Corn",SUMPRODUCT(Corn!$E$1:$N$1,Corn!$E176:$N176),IF($F$1="Soybeans", SUMPRODUCT(Soybeans!$E$1:$N$1,Soybeans!$E176:$N176),IF($F$1="Wheat", SUMPRODUCT(Wheat!$E$1:$N$1,Wheat!$E176:$N176),IF($F$1="Grain Sorghum", SUMPRODUCT('Grain Sorghum'!$E$1:$N$1,'Grain Sorghum'!$E176:$N176),""))))</f>
        <v>8.5822753636733342</v>
      </c>
      <c r="H51" s="11">
        <f>IF($F$1="Corn",SUMPRODUCT(Corn!$E$1:$N$1,Corn!$E177:$N177),IF($F$1="Soybeans", SUMPRODUCT(Soybeans!$E$1:$N$1,Soybeans!$E177:$N177),IF($F$1="Wheat", SUMPRODUCT(Wheat!$E$1:$N$1,Wheat!$E177:$N177),IF($F$1="Grain Sorghum", SUMPRODUCT('Grain Sorghum'!$E$1:$N$1,'Grain Sorghum'!$E177:$N177),""))))</f>
        <v>8.1535591170379949</v>
      </c>
      <c r="I51" s="11">
        <f>IF($F$1="Corn",SUMPRODUCT(Corn!$E$1:$N$1,Corn!$E178:$N178),IF($F$1="Soybeans", SUMPRODUCT(Soybeans!$E$1:$N$1,Soybeans!$E178:$N178),IF($F$1="Wheat", SUMPRODUCT(Wheat!$E$1:$N$1,Wheat!$E178:$N178),IF($F$1="Grain Sorghum", SUMPRODUCT('Grain Sorghum'!$E$1:$N$1,'Grain Sorghum'!$E178:$N178),""))))</f>
        <v>7.807635528350545</v>
      </c>
      <c r="J51" s="11">
        <f>IF($F$1="Corn",SUMPRODUCT(Corn!$E$1:$N$1,Corn!$E179:$N179),IF($F$1="Soybeans", SUMPRODUCT(Soybeans!$E$1:$N$1,Soybeans!$E179:$N179),IF($F$1="Wheat", SUMPRODUCT(Wheat!$E$1:$N$1,Wheat!$E179:$N179),IF($F$1="Grain Sorghum", SUMPRODUCT('Grain Sorghum'!$E$1:$N$1,'Grain Sorghum'!$E179:$N179),""))))</f>
        <v>7.4206514402117048</v>
      </c>
      <c r="K51" s="11">
        <f>IF($F$1="Corn",SUMPRODUCT(Corn!$E$1:$N$1,Corn!$E180:$N180),IF($F$1="Soybeans", SUMPRODUCT(Soybeans!$E$1:$N$1,Soybeans!$E180:$N180),IF($F$1="Wheat", SUMPRODUCT(Wheat!$E$1:$N$1,Wheat!$E180:$N180),IF($F$1="Grain Sorghum", SUMPRODUCT('Grain Sorghum'!$E$1:$N$1,'Grain Sorghum'!$E180:$N180),""))))</f>
        <v>7.1785731412000802</v>
      </c>
      <c r="L51" s="11">
        <f>IF($F$1="Corn",SUMPRODUCT(Corn!$E$1:$N$1,Corn!$E181:$N181),IF($F$1="Soybeans", SUMPRODUCT(Soybeans!$E$1:$N$1,Soybeans!$E181:$N181),IF($F$1="Wheat", SUMPRODUCT(Wheat!$E$1:$N$1,Wheat!$E181:$N181),IF($F$1="Grain Sorghum", SUMPRODUCT('Grain Sorghum'!$E$1:$N$1,'Grain Sorghum'!$E181:$N181),""))))</f>
        <v>7.064735642702427</v>
      </c>
      <c r="M51" s="11">
        <f>IF($F$1="Corn",SUMPRODUCT(Corn!$E$1:$N$1,Corn!$E182:$N182),IF($F$1="Soybeans", SUMPRODUCT(Soybeans!$E$1:$N$1,Soybeans!$E182:$N182),IF($F$1="Wheat", SUMPRODUCT(Wheat!$E$1:$N$1,Wheat!$E182:$N182),IF($F$1="Grain Sorghum", SUMPRODUCT('Grain Sorghum'!$E$1:$N$1,'Grain Sorghum'!$E182:$N182),""))))</f>
        <v>7.3509099182781874</v>
      </c>
      <c r="N51" s="11">
        <f t="shared" si="7"/>
        <v>7.786082216993627</v>
      </c>
      <c r="O51" s="11">
        <f t="shared" si="8"/>
        <v>6.4348505973815922</v>
      </c>
      <c r="P51" s="11">
        <f t="shared" si="9"/>
        <v>8.5822753636733342</v>
      </c>
      <c r="Q51" s="11">
        <f t="shared" si="10"/>
        <v>2.1474247662917421</v>
      </c>
      <c r="R51" s="12">
        <v>1</v>
      </c>
      <c r="S51" s="12">
        <v>1</v>
      </c>
      <c r="T51" s="12">
        <v>1</v>
      </c>
    </row>
    <row r="52" spans="1:20" x14ac:dyDescent="0.25">
      <c r="A52" t="s">
        <v>44</v>
      </c>
      <c r="B52" s="11">
        <f>IF($F$1="Corn",SUMPRODUCT(Corn!$E$1:$N$1,Corn!$E183:$N183),IF($F$1="Soybeans", SUMPRODUCT(Soybeans!$E$1:$N$1,Soybeans!$E183:$N183),IF($F$1="Wheat", SUMPRODUCT(Wheat!$E$1:$N$1,Wheat!$E183:$N183),IF($F$1="Grain Sorghum", SUMPRODUCT('Grain Sorghum'!$E$1:$N$1,'Grain Sorghum'!$E183:$N183),""))))</f>
        <v>7.0800150582589296</v>
      </c>
      <c r="C52" s="11">
        <f>IF($F$1="Corn",SUMPRODUCT(Corn!$E$1:$N$1,Corn!$E184:$N184),IF($F$1="Soybeans", SUMPRODUCT(Soybeans!$E$1:$N$1,Soybeans!$E184:$N184),IF($F$1="Wheat", SUMPRODUCT(Wheat!$E$1:$N$1,Wheat!$E184:$N184),IF($F$1="Grain Sorghum", SUMPRODUCT('Grain Sorghum'!$E$1:$N$1,'Grain Sorghum'!$E184:$N184),""))))</f>
        <v>6.7810332276000702</v>
      </c>
      <c r="D52" s="11">
        <f>IF($F$1="Corn",SUMPRODUCT(Corn!$E$1:$N$1,Corn!$E185:$N185),IF($F$1="Soybeans", SUMPRODUCT(Soybeans!$E$1:$N$1,Soybeans!$E185:$N185),IF($F$1="Wheat", SUMPRODUCT(Wheat!$E$1:$N$1,Wheat!$E185:$N185),IF($F$1="Grain Sorghum", SUMPRODUCT('Grain Sorghum'!$E$1:$N$1,'Grain Sorghum'!$E185:$N185),""))))</f>
        <v>6.8059049715283768</v>
      </c>
      <c r="E52" s="11">
        <f>IF($F$1="Corn",SUMPRODUCT(Corn!$E$1:$N$1,Corn!$E186:$N186),IF($F$1="Soybeans", SUMPRODUCT(Soybeans!$E$1:$N$1,Soybeans!$E186:$N186),IF($F$1="Wheat", SUMPRODUCT(Wheat!$E$1:$N$1,Wheat!$E186:$N186),IF($F$1="Grain Sorghum", SUMPRODUCT('Grain Sorghum'!$E$1:$N$1,'Grain Sorghum'!$E186:$N186),""))))</f>
        <v>6.7668639075826613</v>
      </c>
      <c r="F52" s="11">
        <f>IF($F$1="Corn",SUMPRODUCT(Corn!$E$1:$N$1,Corn!$E187:$N187),IF($F$1="Soybeans", SUMPRODUCT(Soybeans!$E$1:$N$1,Soybeans!$E187:$N187),IF($F$1="Wheat", SUMPRODUCT(Wheat!$E$1:$N$1,Wheat!$E187:$N187),IF($F$1="Grain Sorghum", SUMPRODUCT('Grain Sorghum'!$E$1:$N$1,'Grain Sorghum'!$E187:$N187),""))))</f>
        <v>7.2812393575540213</v>
      </c>
      <c r="G52" s="11">
        <f>IF($F$1="Corn",SUMPRODUCT(Corn!$E$1:$N$1,Corn!$E188:$N188),IF($F$1="Soybeans", SUMPRODUCT(Soybeans!$E$1:$N$1,Soybeans!$E188:$N188),IF($F$1="Wheat", SUMPRODUCT(Wheat!$E$1:$N$1,Wheat!$E188:$N188),IF($F$1="Grain Sorghum", SUMPRODUCT('Grain Sorghum'!$E$1:$N$1,'Grain Sorghum'!$E188:$N188),""))))</f>
        <v>6.8091060850986853</v>
      </c>
      <c r="H52" s="11">
        <f>IF($F$1="Corn",SUMPRODUCT(Corn!$E$1:$N$1,Corn!$E189:$N189),IF($F$1="Soybeans", SUMPRODUCT(Soybeans!$E$1:$N$1,Soybeans!$E189:$N189),IF($F$1="Wheat", SUMPRODUCT(Wheat!$E$1:$N$1,Wheat!$E189:$N189),IF($F$1="Grain Sorghum", SUMPRODUCT('Grain Sorghum'!$E$1:$N$1,'Grain Sorghum'!$E189:$N189),""))))</f>
        <v>6.4861565858019627</v>
      </c>
      <c r="I52" s="11">
        <f>IF($F$1="Corn",SUMPRODUCT(Corn!$E$1:$N$1,Corn!$E190:$N190),IF($F$1="Soybeans", SUMPRODUCT(Soybeans!$E$1:$N$1,Soybeans!$E190:$N190),IF($F$1="Wheat", SUMPRODUCT(Wheat!$E$1:$N$1,Wheat!$E190:$N190),IF($F$1="Grain Sorghum", SUMPRODUCT('Grain Sorghum'!$E$1:$N$1,'Grain Sorghum'!$E190:$N190),""))))</f>
        <v>6.0417997960012526</v>
      </c>
      <c r="J52" s="11">
        <f>IF($F$1="Corn",SUMPRODUCT(Corn!$E$1:$N$1,Corn!$E191:$N191),IF($F$1="Soybeans", SUMPRODUCT(Soybeans!$E$1:$N$1,Soybeans!$E191:$N191),IF($F$1="Wheat", SUMPRODUCT(Wheat!$E$1:$N$1,Wheat!$E191:$N191),IF($F$1="Grain Sorghum", SUMPRODUCT('Grain Sorghum'!$E$1:$N$1,'Grain Sorghum'!$E191:$N191),""))))</f>
        <v>6.4873869359193739</v>
      </c>
      <c r="K52" s="11">
        <f>IF($F$1="Corn",SUMPRODUCT(Corn!$E$1:$N$1,Corn!$E192:$N192),IF($F$1="Soybeans", SUMPRODUCT(Soybeans!$E$1:$N$1,Soybeans!$E192:$N192),IF($F$1="Wheat", SUMPRODUCT(Wheat!$E$1:$N$1,Wheat!$E192:$N192),IF($F$1="Grain Sorghum", SUMPRODUCT('Grain Sorghum'!$E$1:$N$1,'Grain Sorghum'!$E192:$N192),""))))</f>
        <v>7.2557306192730104</v>
      </c>
      <c r="L52" s="11">
        <f>IF($F$1="Corn",SUMPRODUCT(Corn!$E$1:$N$1,Corn!$E193:$N193),IF($F$1="Soybeans", SUMPRODUCT(Soybeans!$E$1:$N$1,Soybeans!$E193:$N193),IF($F$1="Wheat", SUMPRODUCT(Wheat!$E$1:$N$1,Wheat!$E193:$N193),IF($F$1="Grain Sorghum", SUMPRODUCT('Grain Sorghum'!$E$1:$N$1,'Grain Sorghum'!$E193:$N193),""))))</f>
        <v>7.2527529247076128</v>
      </c>
      <c r="M52" s="11">
        <f>IF($F$1="Corn",SUMPRODUCT(Corn!$E$1:$N$1,Corn!$E194:$N194),IF($F$1="Soybeans", SUMPRODUCT(Soybeans!$E$1:$N$1,Soybeans!$E194:$N194),IF($F$1="Wheat", SUMPRODUCT(Wheat!$E$1:$N$1,Wheat!$E194:$N194),IF($F$1="Grain Sorghum", SUMPRODUCT('Grain Sorghum'!$E$1:$N$1,'Grain Sorghum'!$E194:$N194),""))))</f>
        <v>7.5697928846774083</v>
      </c>
      <c r="N52" s="11">
        <f t="shared" si="7"/>
        <v>6.8848151961669473</v>
      </c>
      <c r="O52" s="11">
        <f t="shared" si="8"/>
        <v>6.0417997960012526</v>
      </c>
      <c r="P52" s="11">
        <f t="shared" si="9"/>
        <v>7.5697928846774083</v>
      </c>
      <c r="Q52" s="11">
        <f t="shared" si="10"/>
        <v>1.5279930886761557</v>
      </c>
      <c r="R52" s="12">
        <v>1</v>
      </c>
      <c r="S52" s="12">
        <v>1</v>
      </c>
      <c r="T52" s="12">
        <v>1</v>
      </c>
    </row>
    <row r="53" spans="1:20" x14ac:dyDescent="0.25">
      <c r="A53" t="s">
        <v>46</v>
      </c>
      <c r="B53" s="11">
        <f>IF($F$1="Corn",SUMPRODUCT(Corn!$E$1:$N$1,Corn!$E195:$N195),IF($F$1="Soybeans", SUMPRODUCT(Soybeans!$E$1:$N$1,Soybeans!$E195:$N195),IF($F$1="Wheat", SUMPRODUCT(Wheat!$E$1:$N$1,Wheat!$E195:$N195),IF($F$1="Grain Sorghum", SUMPRODUCT('Grain Sorghum'!$E$1:$N$1,'Grain Sorghum'!$E195:$N195),""))))</f>
        <v>6.9145305218271247</v>
      </c>
      <c r="C53" s="11">
        <f>IF($F$1="Corn",SUMPRODUCT(Corn!$E$1:$N$1,Corn!$E196:$N196),IF($F$1="Soybeans", SUMPRODUCT(Soybeans!$E$1:$N$1,Soybeans!$E196:$N196),IF($F$1="Wheat", SUMPRODUCT(Wheat!$E$1:$N$1,Wheat!$E196:$N196),IF($F$1="Grain Sorghum", SUMPRODUCT('Grain Sorghum'!$E$1:$N$1,'Grain Sorghum'!$E196:$N196),""))))</f>
        <v>6.1996594061801877</v>
      </c>
      <c r="D53" s="11">
        <f>IF($F$1="Corn",SUMPRODUCT(Corn!$E$1:$N$1,Corn!$E197:$N197),IF($F$1="Soybeans", SUMPRODUCT(Soybeans!$E$1:$N$1,Soybeans!$E197:$N197),IF($F$1="Wheat", SUMPRODUCT(Wheat!$E$1:$N$1,Wheat!$E197:$N197),IF($F$1="Grain Sorghum", SUMPRODUCT('Grain Sorghum'!$E$1:$N$1,'Grain Sorghum'!$E197:$N197),""))))</f>
        <v>5.9530350715102136</v>
      </c>
      <c r="E53" s="11">
        <f>IF($F$1="Corn",SUMPRODUCT(Corn!$E$1:$N$1,Corn!$E198:$N198),IF($F$1="Soybeans", SUMPRODUCT(Soybeans!$E$1:$N$1,Soybeans!$E198:$N198),IF($F$1="Wheat", SUMPRODUCT(Wheat!$E$1:$N$1,Wheat!$E198:$N198),IF($F$1="Grain Sorghum", SUMPRODUCT('Grain Sorghum'!$E$1:$N$1,'Grain Sorghum'!$E198:$N198),""))))</f>
        <v>5.5345624983310699</v>
      </c>
      <c r="F53" s="11">
        <f>IF($F$1="Corn",SUMPRODUCT(Corn!$E$1:$N$1,Corn!$E199:$N199),IF($F$1="Soybeans", SUMPRODUCT(Soybeans!$E$1:$N$1,Soybeans!$E199:$N199),IF($F$1="Wheat", SUMPRODUCT(Wheat!$E$1:$N$1,Wheat!$E199:$N199),IF($F$1="Grain Sorghum", SUMPRODUCT('Grain Sorghum'!$E$1:$N$1,'Grain Sorghum'!$E199:$N199),""))))</f>
        <v>5.503602186984474</v>
      </c>
      <c r="G53" s="11">
        <f>IF($F$1="Corn",SUMPRODUCT(Corn!$E$1:$N$1,Corn!$E200:$N200),IF($F$1="Soybeans", SUMPRODUCT(Soybeans!$E$1:$N$1,Soybeans!$E200:$N200),IF($F$1="Wheat", SUMPRODUCT(Wheat!$E$1:$N$1,Wheat!$E200:$N200),IF($F$1="Grain Sorghum", SUMPRODUCT('Grain Sorghum'!$E$1:$N$1,'Grain Sorghum'!$E200:$N200),""))))</f>
        <v>5.6164221290002825</v>
      </c>
      <c r="H53" s="11">
        <f>IF($F$1="Corn",SUMPRODUCT(Corn!$E$1:$N$1,Corn!$E201:$N201),IF($F$1="Soybeans", SUMPRODUCT(Soybeans!$E$1:$N$1,Soybeans!$E201:$N201),IF($F$1="Wheat", SUMPRODUCT(Wheat!$E$1:$N$1,Wheat!$E201:$N201),IF($F$1="Grain Sorghum", SUMPRODUCT('Grain Sorghum'!$E$1:$N$1,'Grain Sorghum'!$E201:$N201),""))))</f>
        <v>6.0990866765949292</v>
      </c>
      <c r="I53" s="11">
        <f>IF($F$1="Corn",SUMPRODUCT(Corn!$E$1:$N$1,Corn!$E202:$N202),IF($F$1="Soybeans", SUMPRODUCT(Soybeans!$E$1:$N$1,Soybeans!$E202:$N202),IF($F$1="Wheat", SUMPRODUCT(Wheat!$E$1:$N$1,Wheat!$E202:$N202),IF($F$1="Grain Sorghum", SUMPRODUCT('Grain Sorghum'!$E$1:$N$1,'Grain Sorghum'!$E202:$N202),""))))</f>
        <v>5.4047555679745143</v>
      </c>
      <c r="J53" s="11">
        <f>IF($F$1="Corn",SUMPRODUCT(Corn!$E$1:$N$1,Corn!$E203:$N203),IF($F$1="Soybeans", SUMPRODUCT(Soybeans!$E$1:$N$1,Soybeans!$E203:$N203),IF($F$1="Wheat", SUMPRODUCT(Wheat!$E$1:$N$1,Wheat!$E203:$N203),IF($F$1="Grain Sorghum", SUMPRODUCT('Grain Sorghum'!$E$1:$N$1,'Grain Sorghum'!$E203:$N203),""))))</f>
        <v>5.1282995413015557</v>
      </c>
      <c r="K53" s="11">
        <f>IF($F$1="Corn",SUMPRODUCT(Corn!$E$1:$N$1,Corn!$E204:$N204),IF($F$1="Soybeans", SUMPRODUCT(Soybeans!$E$1:$N$1,Soybeans!$E204:$N204),IF($F$1="Wheat", SUMPRODUCT(Wheat!$E$1:$N$1,Wheat!$E204:$N204),IF($F$1="Grain Sorghum", SUMPRODUCT('Grain Sorghum'!$E$1:$N$1,'Grain Sorghum'!$E204:$N204),""))))</f>
        <v>5.1262134857392043</v>
      </c>
      <c r="L53" s="11">
        <f>IF($F$1="Corn",SUMPRODUCT(Corn!$E$1:$N$1,Corn!$E205:$N205),IF($F$1="Soybeans", SUMPRODUCT(Soybeans!$E$1:$N$1,Soybeans!$E205:$N205),IF($F$1="Wheat", SUMPRODUCT(Wheat!$E$1:$N$1,Wheat!$E205:$N205),IF($F$1="Grain Sorghum", SUMPRODUCT('Grain Sorghum'!$E$1:$N$1,'Grain Sorghum'!$E205:$N205),""))))</f>
        <v>5.0048080095663687</v>
      </c>
      <c r="M53" s="11">
        <f>IF($F$1="Corn",SUMPRODUCT(Corn!$E$1:$N$1,Corn!$E206:$N206),IF($F$1="Soybeans", SUMPRODUCT(Soybeans!$E$1:$N$1,Soybeans!$E206:$N206),IF($F$1="Wheat", SUMPRODUCT(Wheat!$E$1:$N$1,Wheat!$E206:$N206),IF($F$1="Grain Sorghum", SUMPRODUCT('Grain Sorghum'!$E$1:$N$1,'Grain Sorghum'!$E206:$N206),""))))</f>
        <v>4.8454602487915235</v>
      </c>
      <c r="N53" s="11">
        <f t="shared" si="7"/>
        <v>5.6108696119834542</v>
      </c>
      <c r="O53" s="11">
        <f t="shared" si="8"/>
        <v>4.8454602487915235</v>
      </c>
      <c r="P53" s="11">
        <f t="shared" si="9"/>
        <v>6.9145305218271247</v>
      </c>
      <c r="Q53" s="11">
        <f>P53-O53</f>
        <v>2.0690702730356012</v>
      </c>
      <c r="R53" s="12">
        <v>1</v>
      </c>
      <c r="S53" s="12">
        <v>1</v>
      </c>
      <c r="T53" s="12">
        <v>1</v>
      </c>
    </row>
    <row r="54" spans="1:20" x14ac:dyDescent="0.25">
      <c r="A54" t="s">
        <v>267</v>
      </c>
      <c r="B54" s="11">
        <f>IF($F$1="Corn",SUMPRODUCT(Corn!$E$1:$N$1,Corn!$E207:$N207),IF($F$1="Soybeans",SUMPRODUCT(Soybeans!$E$1:$N$1,Soybeans!$E207:$N207),IF($F$1="Wheat",SUMPRODUCT(Wheat!$E$1:$N$1,Wheat!$E207:$N207),IF($F$1="Grain Sorghum",SUMPRODUCT('Grain Sorghum'!$E$1:$N$1,'Grain Sorghum'!$E207:$N207),""))))</f>
        <v>4.9424554048280029</v>
      </c>
      <c r="C54" s="11">
        <f>IF($F$1="Corn",SUMPRODUCT(Corn!$E$1:$N$1,Corn!$E208:$N208),IF($F$1="Soybeans",SUMPRODUCT(Soybeans!$E$1:$N$1,Soybeans!$E208:$N208),IF($F$1="Wheat",SUMPRODUCT(Wheat!$E$1:$N$1,Wheat!$E208:$N208),IF($F$1="Grain Sorghum",SUMPRODUCT('Grain Sorghum'!$E$1:$N$1,'Grain Sorghum'!$E208:$N208),""))))</f>
        <v>5.2246162096659345</v>
      </c>
      <c r="D54" s="11">
        <f>IF($F$1="Corn",SUMPRODUCT(Corn!$E$1:$N$1,Corn!$E209:$N209),IF($F$1="Soybeans",SUMPRODUCT(Soybeans!$E$1:$N$1,Soybeans!$E209:$N209),IF($F$1="Wheat",SUMPRODUCT(Wheat!$E$1:$N$1,Wheat!$E209:$N209),IF($F$1="Grain Sorghum",SUMPRODUCT('Grain Sorghum'!$E$1:$N$1,'Grain Sorghum'!$E209:$N209),""))))</f>
        <v>4.3862300391395248</v>
      </c>
      <c r="E54" s="11">
        <f>IF($F$1="Corn",SUMPRODUCT(Corn!$E$1:$N$1,Corn!$E210:$N210),IF($F$1="Soybeans",SUMPRODUCT(Soybeans!$E$1:$N$1,Soybeans!$E210:$N210),IF($F$1="Wheat",SUMPRODUCT(Wheat!$E$1:$N$1,Wheat!$E210:$N210),IF($F$1="Grain Sorghum",SUMPRODUCT('Grain Sorghum'!$E$1:$N$1,'Grain Sorghum'!$E210:$N210),""))))</f>
        <v>4.2800625194396291</v>
      </c>
      <c r="F54" s="11">
        <f>IF($F$1="Corn",SUMPRODUCT(Corn!$E$1:$N$1,Corn!$E211:$N211),IF($F$1="Soybeans",SUMPRODUCT(Soybeans!$E$1:$N$1,Soybeans!$E211:$N211),IF($F$1="Wheat",SUMPRODUCT(Wheat!$E$1:$N$1,Wheat!$E211:$N211),IF($F$1="Grain Sorghum",SUMPRODUCT('Grain Sorghum'!$E$1:$N$1,'Grain Sorghum'!$E211:$N211),""))))</f>
        <v>4.399488323655091</v>
      </c>
      <c r="G54" s="11">
        <f>IF($F$1="Corn",SUMPRODUCT(Corn!$E$1:$N$1,Corn!$E212:$N212),IF($F$1="Soybeans",SUMPRODUCT(Soybeans!$E$1:$N$1,Soybeans!$E212:$N212),IF($F$1="Wheat",SUMPRODUCT(Wheat!$E$1:$N$1,Wheat!$E212:$N212),IF($F$1="Grain Sorghum",SUMPRODUCT('Grain Sorghum'!$E$1:$N$1,'Grain Sorghum'!$E212:$N212),""))))</f>
        <v>4.1000136684198845</v>
      </c>
      <c r="H54" s="11">
        <f>IF($F$1="Corn",SUMPRODUCT(Corn!$E$1:$N$1,Corn!$E213:$N213),IF($F$1="Soybeans",SUMPRODUCT(Soybeans!$E$1:$N$1,Soybeans!$E213:$N213),IF($F$1="Wheat",SUMPRODUCT(Wheat!$E$1:$N$1,Wheat!$E213:$N213),IF($F$1="Grain Sorghum",SUMPRODUCT('Grain Sorghum'!$E$1:$N$1,'Grain Sorghum'!$E213:$N213),""))))</f>
        <v>4.0652576543304573</v>
      </c>
      <c r="I54" s="11">
        <f>IF($F$1="Corn",SUMPRODUCT(Corn!$E$1:$N$1,Corn!$E214:$N214),IF($F$1="Soybeans",SUMPRODUCT(Soybeans!$E$1:$N$1,Soybeans!$E214:$N214),IF($F$1="Wheat",SUMPRODUCT(Wheat!$E$1:$N$1,Wheat!$E214:$N214),IF($F$1="Grain Sorghum",SUMPRODUCT('Grain Sorghum'!$E$1:$N$1,'Grain Sorghum'!$E214:$N214),""))))</f>
        <v>4.0395546025847535</v>
      </c>
      <c r="J54" s="11">
        <f>IF($F$1="Corn",SUMPRODUCT(Corn!$E$1:$N$1,Corn!$E215:$N215),IF($F$1="Soybeans",SUMPRODUCT(Soybeans!$E$1:$N$1,Soybeans!$E215:$N215),IF($F$1="Wheat",SUMPRODUCT(Wheat!$E$1:$N$1,Wheat!$E215:$N215),IF($F$1="Grain Sorghum",SUMPRODUCT('Grain Sorghum'!$E$1:$N$1,'Grain Sorghum'!$E215:$N215),""))))</f>
        <v>3.8878791214345574</v>
      </c>
      <c r="K54" s="11">
        <f>IF($F$1="Corn",SUMPRODUCT(Corn!$E$1:$N$1,Corn!$E216:$N216),IF($F$1="Soybeans",SUMPRODUCT(Soybeans!$E$1:$N$1,Soybeans!$E216:$N216),IF($F$1="Wheat",SUMPRODUCT(Wheat!$E$1:$N$1,Wheat!$E216:$N216),IF($F$1="Grain Sorghum",SUMPRODUCT('Grain Sorghum'!$E$1:$N$1,'Grain Sorghum'!$E216:$N216),""))))</f>
        <v>3.9847944230419245</v>
      </c>
      <c r="L54" s="11">
        <f>IF($F$1="Corn",SUMPRODUCT(Corn!$E$1:$N$1,Corn!$E217:$N217),IF($F$1="Soybeans",SUMPRODUCT(Soybeans!$E$1:$N$1,Soybeans!$E217:$N217),IF($F$1="Wheat",SUMPRODUCT(Wheat!$E$1:$N$1,Wheat!$E217:$N217),IF($F$1="Grain Sorghum",SUMPRODUCT('Grain Sorghum'!$E$1:$N$1,'Grain Sorghum'!$E217:$N217),""))))</f>
        <v>3.9596408308115709</v>
      </c>
      <c r="M54" s="11">
        <f>IF($F$1="Corn",SUMPRODUCT(Corn!$E$1:$N$1,Corn!$E218:$N218),IF($F$1="Soybeans",SUMPRODUCT(Soybeans!$E$1:$N$1,Soybeans!$E218:$N218),IF($F$1="Wheat",SUMPRODUCT(Wheat!$E$1:$N$1,Wheat!$E218:$N218),IF($F$1="Grain Sorghum",SUMPRODUCT('Grain Sorghum'!$E$1:$N$1,'Grain Sorghum'!$E218:$N218),""))))</f>
        <v>3.7266112573699388</v>
      </c>
      <c r="N54" s="11">
        <f>AVERAGE(B54:M54)</f>
        <v>4.2497170045601065</v>
      </c>
      <c r="O54" s="11">
        <f t="shared" si="8"/>
        <v>3.7266112573699388</v>
      </c>
      <c r="P54" s="11">
        <f t="shared" si="9"/>
        <v>5.2246162096659345</v>
      </c>
      <c r="Q54" s="11">
        <f>P54-O54</f>
        <v>1.4980049522959957</v>
      </c>
      <c r="R54" s="12">
        <v>1</v>
      </c>
      <c r="S54" s="12">
        <v>1</v>
      </c>
      <c r="T54" s="12">
        <v>1</v>
      </c>
    </row>
    <row r="55" spans="1:20" x14ac:dyDescent="0.25">
      <c r="B55" s="11"/>
      <c r="R55">
        <f>SUM(R38:R54)</f>
        <v>5</v>
      </c>
      <c r="S55">
        <f>SUM(S38:S54)</f>
        <v>10</v>
      </c>
      <c r="T55">
        <f>SUM(T38:T54)</f>
        <v>15</v>
      </c>
    </row>
    <row r="56" spans="1:20" x14ac:dyDescent="0.25">
      <c r="B56" s="11"/>
    </row>
    <row r="57" spans="1:20" ht="18.75" x14ac:dyDescent="0.3">
      <c r="A57" s="108" t="s">
        <v>261</v>
      </c>
      <c r="B57" s="108"/>
      <c r="C57" s="107" t="str">
        <f>C35</f>
        <v>State</v>
      </c>
      <c r="D57" s="107"/>
      <c r="E57" s="13" t="s">
        <v>259</v>
      </c>
      <c r="F57" s="13" t="str">
        <f>F35</f>
        <v>Wheat</v>
      </c>
    </row>
    <row r="58" spans="1:20" x14ac:dyDescent="0.25">
      <c r="B58" s="11"/>
    </row>
    <row r="59" spans="1:20" x14ac:dyDescent="0.25">
      <c r="A59" t="s">
        <v>0</v>
      </c>
      <c r="B59" t="str">
        <f>IF($F$1="Wheat","June","September")</f>
        <v>June</v>
      </c>
      <c r="C59" t="str">
        <f>IF($F$1="Wheat","July","October")</f>
        <v>July</v>
      </c>
      <c r="D59" t="str">
        <f>IF($F$1="Wheat","August","November")</f>
        <v>August</v>
      </c>
      <c r="E59" t="str">
        <f>IF($F$1="Wheat","September","December")</f>
        <v>September</v>
      </c>
      <c r="F59" t="str">
        <f>IF($F$1="Wheat","October","January")</f>
        <v>October</v>
      </c>
      <c r="G59" t="str">
        <f>IF($F$1="Wheat","November","February")</f>
        <v>November</v>
      </c>
      <c r="H59" t="str">
        <f>IF($F$1="Wheat","December","March")</f>
        <v>December</v>
      </c>
      <c r="I59" t="str">
        <f>IF($F$1="Wheat","January","April")</f>
        <v>January</v>
      </c>
      <c r="J59" t="str">
        <f>IF($F$1="Wheat","February","May")</f>
        <v>February</v>
      </c>
      <c r="K59" t="str">
        <f>IF($F$1="Wheat","March","June")</f>
        <v>March</v>
      </c>
      <c r="L59" t="str">
        <f>IF($F$1="Wheat","April","July")</f>
        <v>April</v>
      </c>
      <c r="M59" t="str">
        <f>IF($F$1="Wheat","May","August")</f>
        <v>May</v>
      </c>
      <c r="N59" t="s">
        <v>234</v>
      </c>
      <c r="O59" t="s">
        <v>235</v>
      </c>
      <c r="P59" t="s">
        <v>236</v>
      </c>
      <c r="Q59" t="s">
        <v>237</v>
      </c>
      <c r="R59" t="s">
        <v>256</v>
      </c>
      <c r="S59" t="s">
        <v>257</v>
      </c>
      <c r="T59" t="s">
        <v>258</v>
      </c>
    </row>
    <row r="60" spans="1:20" x14ac:dyDescent="0.25">
      <c r="A60" t="s">
        <v>16</v>
      </c>
      <c r="B60" s="23">
        <f t="shared" ref="B60:M60" si="11">B38/$N$38</f>
        <v>1.0332419972069531</v>
      </c>
      <c r="C60" s="23">
        <f t="shared" si="11"/>
        <v>0.95412695695636573</v>
      </c>
      <c r="D60" s="23">
        <f t="shared" si="11"/>
        <v>1.0302387140284848</v>
      </c>
      <c r="E60" s="23">
        <f t="shared" si="11"/>
        <v>1.0114353905237408</v>
      </c>
      <c r="F60" s="23">
        <f t="shared" si="11"/>
        <v>0.9698465343602285</v>
      </c>
      <c r="G60" s="23">
        <f t="shared" si="11"/>
        <v>0.97157764645978362</v>
      </c>
      <c r="H60" s="23">
        <f t="shared" si="11"/>
        <v>0.94136060855834636</v>
      </c>
      <c r="I60" s="23">
        <f t="shared" si="11"/>
        <v>0.98510961491028881</v>
      </c>
      <c r="J60" s="23">
        <f t="shared" si="11"/>
        <v>1.0311453903066157</v>
      </c>
      <c r="K60" s="23">
        <f t="shared" si="11"/>
        <v>1.0132250690210829</v>
      </c>
      <c r="L60" s="23">
        <f t="shared" si="11"/>
        <v>0.99408063103533562</v>
      </c>
      <c r="M60" s="23">
        <f t="shared" si="11"/>
        <v>1.064611446632775</v>
      </c>
      <c r="N60" s="23">
        <f t="shared" ref="N60:N75" si="12">AVERAGE(B60:M60)</f>
        <v>1</v>
      </c>
      <c r="O60" s="23">
        <f t="shared" ref="O60:O74" si="13">MIN(B60:M60)</f>
        <v>0.94136060855834636</v>
      </c>
      <c r="P60" s="23">
        <f t="shared" ref="P60:P76" si="14">MAX(B60:M60)</f>
        <v>1.064611446632775</v>
      </c>
      <c r="Q60" s="23">
        <f t="shared" ref="Q60:Q76" si="15">P60-O60</f>
        <v>0.1232508380744286</v>
      </c>
      <c r="R60">
        <f t="shared" ref="R60:T76" si="16">R38</f>
        <v>0</v>
      </c>
      <c r="S60">
        <f t="shared" si="16"/>
        <v>0</v>
      </c>
      <c r="T60">
        <f t="shared" si="16"/>
        <v>0</v>
      </c>
    </row>
    <row r="61" spans="1:20" x14ac:dyDescent="0.25">
      <c r="A61" t="s">
        <v>18</v>
      </c>
      <c r="B61" s="23">
        <f t="shared" ref="B61:M61" si="17">B39/$N$39</f>
        <v>0.93549589502870822</v>
      </c>
      <c r="C61" s="23">
        <f t="shared" si="17"/>
        <v>0.89070038255483419</v>
      </c>
      <c r="D61" s="23">
        <f t="shared" si="17"/>
        <v>0.8710409573102631</v>
      </c>
      <c r="E61" s="23">
        <f t="shared" si="17"/>
        <v>0.93024026254323011</v>
      </c>
      <c r="F61" s="23">
        <f t="shared" si="17"/>
        <v>1.0171077371348733</v>
      </c>
      <c r="G61" s="23">
        <f t="shared" si="17"/>
        <v>1.0239027558681582</v>
      </c>
      <c r="H61" s="23">
        <f t="shared" si="17"/>
        <v>1.0450330757501691</v>
      </c>
      <c r="I61" s="23">
        <f t="shared" si="17"/>
        <v>1.0886319051218936</v>
      </c>
      <c r="J61" s="23">
        <f t="shared" si="17"/>
        <v>1.0351314696943072</v>
      </c>
      <c r="K61" s="23">
        <f t="shared" si="17"/>
        <v>1.0427367694407936</v>
      </c>
      <c r="L61" s="23">
        <f t="shared" si="17"/>
        <v>1.0489351828154863</v>
      </c>
      <c r="M61" s="23">
        <f t="shared" si="17"/>
        <v>1.0710436067372822</v>
      </c>
      <c r="N61" s="23">
        <f t="shared" si="12"/>
        <v>0.99999999999999967</v>
      </c>
      <c r="O61" s="23">
        <f t="shared" si="13"/>
        <v>0.8710409573102631</v>
      </c>
      <c r="P61" s="23">
        <f t="shared" si="14"/>
        <v>1.0886319051218936</v>
      </c>
      <c r="Q61" s="23">
        <f t="shared" si="15"/>
        <v>0.21759094781163046</v>
      </c>
      <c r="R61">
        <f t="shared" si="16"/>
        <v>0</v>
      </c>
      <c r="S61">
        <f t="shared" si="16"/>
        <v>0</v>
      </c>
      <c r="T61">
        <f t="shared" si="16"/>
        <v>0</v>
      </c>
    </row>
    <row r="62" spans="1:20" x14ac:dyDescent="0.25">
      <c r="A62" t="s">
        <v>20</v>
      </c>
      <c r="B62" s="23">
        <f t="shared" ref="B62:M62" si="18">B40/$N$40</f>
        <v>1.0388260762422068</v>
      </c>
      <c r="C62" s="23">
        <f t="shared" si="18"/>
        <v>1.0194296920404677</v>
      </c>
      <c r="D62" s="23">
        <f t="shared" si="18"/>
        <v>0.99163474287625764</v>
      </c>
      <c r="E62" s="23">
        <f t="shared" si="18"/>
        <v>0.97104500613262368</v>
      </c>
      <c r="F62" s="23">
        <f t="shared" si="18"/>
        <v>0.98805983040676271</v>
      </c>
      <c r="G62" s="23">
        <f t="shared" si="18"/>
        <v>1.0030679308203421</v>
      </c>
      <c r="H62" s="23">
        <f t="shared" si="18"/>
        <v>0.99617480218450238</v>
      </c>
      <c r="I62" s="23">
        <f t="shared" si="18"/>
        <v>1.0109672754625161</v>
      </c>
      <c r="J62" s="23">
        <f t="shared" si="18"/>
        <v>1.0009830829028308</v>
      </c>
      <c r="K62" s="23">
        <f t="shared" si="18"/>
        <v>0.99792605787761168</v>
      </c>
      <c r="L62" s="23">
        <f t="shared" si="18"/>
        <v>1.0070017952150783</v>
      </c>
      <c r="M62" s="23">
        <f t="shared" si="18"/>
        <v>0.97488370783879985</v>
      </c>
      <c r="N62" s="23">
        <f t="shared" si="12"/>
        <v>1</v>
      </c>
      <c r="O62" s="23">
        <f t="shared" si="13"/>
        <v>0.97104500613262368</v>
      </c>
      <c r="P62" s="23">
        <f t="shared" si="14"/>
        <v>1.0388260762422068</v>
      </c>
      <c r="Q62" s="23">
        <f t="shared" si="15"/>
        <v>6.7781070109583119E-2</v>
      </c>
      <c r="R62">
        <f t="shared" si="16"/>
        <v>0</v>
      </c>
      <c r="S62">
        <f t="shared" si="16"/>
        <v>0</v>
      </c>
      <c r="T62">
        <f t="shared" si="16"/>
        <v>1</v>
      </c>
    </row>
    <row r="63" spans="1:20" x14ac:dyDescent="0.25">
      <c r="A63" t="s">
        <v>22</v>
      </c>
      <c r="B63" s="23">
        <f t="shared" ref="B63:M63" si="19">B41/$N$41</f>
        <v>0.79593285954248161</v>
      </c>
      <c r="C63" s="23">
        <f t="shared" si="19"/>
        <v>0.93148873225175022</v>
      </c>
      <c r="D63" s="23">
        <f t="shared" si="19"/>
        <v>1.0310684159319186</v>
      </c>
      <c r="E63" s="23">
        <f t="shared" si="19"/>
        <v>1.2206766158783851</v>
      </c>
      <c r="F63" s="23">
        <f t="shared" si="19"/>
        <v>1.2510223755081449</v>
      </c>
      <c r="G63" s="23">
        <f t="shared" si="19"/>
        <v>1.1450353234693695</v>
      </c>
      <c r="H63" s="23">
        <f t="shared" si="19"/>
        <v>1.0494395837747661</v>
      </c>
      <c r="I63" s="23">
        <f t="shared" si="19"/>
        <v>0.96169850035183702</v>
      </c>
      <c r="J63" s="23">
        <f t="shared" si="19"/>
        <v>0.9649583128536493</v>
      </c>
      <c r="K63" s="23">
        <f t="shared" si="19"/>
        <v>0.89320931054408648</v>
      </c>
      <c r="L63" s="23">
        <f t="shared" si="19"/>
        <v>0.8677599638512361</v>
      </c>
      <c r="M63" s="23">
        <f t="shared" si="19"/>
        <v>0.8877100060423736</v>
      </c>
      <c r="N63" s="23">
        <f t="shared" si="12"/>
        <v>1</v>
      </c>
      <c r="O63" s="23">
        <f t="shared" si="13"/>
        <v>0.79593285954248161</v>
      </c>
      <c r="P63" s="23">
        <f t="shared" si="14"/>
        <v>1.2510223755081449</v>
      </c>
      <c r="Q63" s="23">
        <f t="shared" si="15"/>
        <v>0.45508951596566327</v>
      </c>
      <c r="R63">
        <f t="shared" si="16"/>
        <v>0</v>
      </c>
      <c r="S63">
        <f t="shared" si="16"/>
        <v>0</v>
      </c>
      <c r="T63">
        <f t="shared" si="16"/>
        <v>1</v>
      </c>
    </row>
    <row r="64" spans="1:20" x14ac:dyDescent="0.25">
      <c r="A64" t="s">
        <v>24</v>
      </c>
      <c r="B64" s="23">
        <f t="shared" ref="B64:M64" si="20">B42/$N$42</f>
        <v>0.8553185431341378</v>
      </c>
      <c r="C64" s="23">
        <f t="shared" si="20"/>
        <v>0.81764804297744098</v>
      </c>
      <c r="D64" s="23">
        <f t="shared" si="20"/>
        <v>0.95374796650048921</v>
      </c>
      <c r="E64" s="23">
        <f t="shared" si="20"/>
        <v>0.92588352278745534</v>
      </c>
      <c r="F64" s="23">
        <f t="shared" si="20"/>
        <v>0.94170067275187608</v>
      </c>
      <c r="G64" s="23">
        <f t="shared" si="20"/>
        <v>1.04284709761266</v>
      </c>
      <c r="H64" s="23">
        <f t="shared" si="20"/>
        <v>1.0850800303130905</v>
      </c>
      <c r="I64" s="23">
        <f t="shared" si="20"/>
        <v>1.0833780045764194</v>
      </c>
      <c r="J64" s="23">
        <f t="shared" si="20"/>
        <v>1.0483586858939771</v>
      </c>
      <c r="K64" s="23">
        <f t="shared" si="20"/>
        <v>1.0770434518464189</v>
      </c>
      <c r="L64" s="23">
        <f t="shared" si="20"/>
        <v>1.0955816602094246</v>
      </c>
      <c r="M64" s="23">
        <f t="shared" si="20"/>
        <v>1.0734123213966098</v>
      </c>
      <c r="N64" s="23">
        <f t="shared" si="12"/>
        <v>1</v>
      </c>
      <c r="O64" s="23">
        <f t="shared" si="13"/>
        <v>0.81764804297744098</v>
      </c>
      <c r="P64" s="23">
        <f t="shared" si="14"/>
        <v>1.0955816602094246</v>
      </c>
      <c r="Q64" s="23">
        <f t="shared" si="15"/>
        <v>0.27793361723198362</v>
      </c>
      <c r="R64">
        <f t="shared" si="16"/>
        <v>0</v>
      </c>
      <c r="S64">
        <f t="shared" si="16"/>
        <v>0</v>
      </c>
      <c r="T64">
        <f t="shared" si="16"/>
        <v>1</v>
      </c>
    </row>
    <row r="65" spans="1:20" x14ac:dyDescent="0.25">
      <c r="A65" t="s">
        <v>26</v>
      </c>
      <c r="B65" s="23">
        <f t="shared" ref="B65:M65" si="21">B43/$N$43</f>
        <v>1.0780797664154886</v>
      </c>
      <c r="C65" s="23">
        <f t="shared" si="21"/>
        <v>1.0364940825170164</v>
      </c>
      <c r="D65" s="23">
        <f t="shared" si="21"/>
        <v>0.93750976809149889</v>
      </c>
      <c r="E65" s="23">
        <f t="shared" si="21"/>
        <v>0.99302366834887967</v>
      </c>
      <c r="F65" s="23">
        <f t="shared" si="21"/>
        <v>0.98047477143185613</v>
      </c>
      <c r="G65" s="23">
        <f t="shared" si="21"/>
        <v>1.0180025413925584</v>
      </c>
      <c r="H65" s="23">
        <f t="shared" si="21"/>
        <v>1.0089744944572787</v>
      </c>
      <c r="I65" s="23">
        <f t="shared" si="21"/>
        <v>1.0124724017816451</v>
      </c>
      <c r="J65" s="23">
        <f t="shared" si="21"/>
        <v>0.99258830301269529</v>
      </c>
      <c r="K65" s="23">
        <f t="shared" si="21"/>
        <v>1.0220334633800701</v>
      </c>
      <c r="L65" s="23">
        <f t="shared" si="21"/>
        <v>0.95406294971394712</v>
      </c>
      <c r="M65" s="23">
        <f t="shared" si="21"/>
        <v>0.96628378945706483</v>
      </c>
      <c r="N65" s="23">
        <f t="shared" si="12"/>
        <v>1</v>
      </c>
      <c r="O65" s="23">
        <f t="shared" si="13"/>
        <v>0.93750976809149889</v>
      </c>
      <c r="P65" s="23">
        <f t="shared" si="14"/>
        <v>1.0780797664154886</v>
      </c>
      <c r="Q65" s="23">
        <f t="shared" si="15"/>
        <v>0.14056999832398975</v>
      </c>
      <c r="R65">
        <f t="shared" si="16"/>
        <v>0</v>
      </c>
      <c r="S65">
        <f t="shared" si="16"/>
        <v>0</v>
      </c>
      <c r="T65">
        <f t="shared" si="16"/>
        <v>1</v>
      </c>
    </row>
    <row r="66" spans="1:20" x14ac:dyDescent="0.25">
      <c r="A66" t="s">
        <v>28</v>
      </c>
      <c r="B66" s="23">
        <f t="shared" ref="B66:M66" si="22">B44/$N$44</f>
        <v>0.85732304034820939</v>
      </c>
      <c r="C66" s="23">
        <f t="shared" si="22"/>
        <v>0.86683312621310371</v>
      </c>
      <c r="D66" s="23">
        <f t="shared" si="22"/>
        <v>0.87148925652850417</v>
      </c>
      <c r="E66" s="23">
        <f t="shared" si="22"/>
        <v>0.91836454587684058</v>
      </c>
      <c r="F66" s="23">
        <f t="shared" si="22"/>
        <v>0.96374828785558275</v>
      </c>
      <c r="G66" s="23">
        <f t="shared" si="22"/>
        <v>0.92628056893300847</v>
      </c>
      <c r="H66" s="23">
        <f t="shared" si="22"/>
        <v>0.97097113905744525</v>
      </c>
      <c r="I66" s="23">
        <f t="shared" si="22"/>
        <v>1.003879584337658</v>
      </c>
      <c r="J66" s="23">
        <f t="shared" si="22"/>
        <v>1.1001214743991881</v>
      </c>
      <c r="K66" s="23">
        <f t="shared" si="22"/>
        <v>1.103299199543883</v>
      </c>
      <c r="L66" s="23">
        <f t="shared" si="22"/>
        <v>1.1648317517320104</v>
      </c>
      <c r="M66" s="23">
        <f t="shared" si="22"/>
        <v>1.2528580251745634</v>
      </c>
      <c r="N66" s="23">
        <f t="shared" si="12"/>
        <v>0.99999999999999956</v>
      </c>
      <c r="O66" s="23">
        <f t="shared" si="13"/>
        <v>0.85732304034820939</v>
      </c>
      <c r="P66" s="23">
        <f t="shared" si="14"/>
        <v>1.2528580251745634</v>
      </c>
      <c r="Q66" s="23">
        <f t="shared" si="15"/>
        <v>0.39553498482635396</v>
      </c>
      <c r="R66">
        <f t="shared" si="16"/>
        <v>0</v>
      </c>
      <c r="S66">
        <f t="shared" si="16"/>
        <v>0</v>
      </c>
      <c r="T66">
        <f t="shared" si="16"/>
        <v>1</v>
      </c>
    </row>
    <row r="67" spans="1:20" x14ac:dyDescent="0.25">
      <c r="A67" t="s">
        <v>30</v>
      </c>
      <c r="B67" s="23">
        <f t="shared" ref="B67:M67" si="23">B45/$N$45</f>
        <v>0.97694164114041471</v>
      </c>
      <c r="C67" s="23">
        <f t="shared" si="23"/>
        <v>1.014047803239158</v>
      </c>
      <c r="D67" s="23">
        <f t="shared" si="23"/>
        <v>0.94732757015767355</v>
      </c>
      <c r="E67" s="23">
        <f t="shared" si="23"/>
        <v>0.95030802360744004</v>
      </c>
      <c r="F67" s="23">
        <f t="shared" si="23"/>
        <v>1.0653239439929898</v>
      </c>
      <c r="G67" s="23">
        <f t="shared" si="23"/>
        <v>1.059298729373896</v>
      </c>
      <c r="H67" s="23">
        <f t="shared" si="23"/>
        <v>1.0077543592024534</v>
      </c>
      <c r="I67" s="23">
        <f t="shared" si="23"/>
        <v>0.97162256373969169</v>
      </c>
      <c r="J67" s="23">
        <f t="shared" si="23"/>
        <v>0.99763125663570396</v>
      </c>
      <c r="K67" s="23">
        <f t="shared" si="23"/>
        <v>0.99924096758753167</v>
      </c>
      <c r="L67" s="23">
        <f t="shared" si="23"/>
        <v>1.0019313990962455</v>
      </c>
      <c r="M67" s="23">
        <f t="shared" si="23"/>
        <v>1.0085717422268037</v>
      </c>
      <c r="N67" s="23">
        <f t="shared" si="12"/>
        <v>1.0000000000000002</v>
      </c>
      <c r="O67" s="23">
        <f t="shared" si="13"/>
        <v>0.94732757015767355</v>
      </c>
      <c r="P67" s="23">
        <f t="shared" si="14"/>
        <v>1.0653239439929898</v>
      </c>
      <c r="Q67" s="23">
        <f t="shared" si="15"/>
        <v>0.11799637383531625</v>
      </c>
      <c r="R67">
        <f t="shared" si="16"/>
        <v>0</v>
      </c>
      <c r="S67">
        <f t="shared" si="16"/>
        <v>1</v>
      </c>
      <c r="T67">
        <f t="shared" si="16"/>
        <v>1</v>
      </c>
    </row>
    <row r="68" spans="1:20" x14ac:dyDescent="0.25">
      <c r="A68" t="s">
        <v>32</v>
      </c>
      <c r="B68" s="23">
        <f t="shared" ref="B68:M68" si="24">B46/$N$46</f>
        <v>0.66753413486428759</v>
      </c>
      <c r="C68" s="23">
        <f t="shared" si="24"/>
        <v>0.69751416521965992</v>
      </c>
      <c r="D68" s="23">
        <f t="shared" si="24"/>
        <v>0.76309316915841319</v>
      </c>
      <c r="E68" s="23">
        <f t="shared" si="24"/>
        <v>0.96495631988935382</v>
      </c>
      <c r="F68" s="23">
        <f t="shared" si="24"/>
        <v>0.98453287014318391</v>
      </c>
      <c r="G68" s="23">
        <f t="shared" si="24"/>
        <v>0.95204150773173368</v>
      </c>
      <c r="H68" s="23">
        <f t="shared" si="24"/>
        <v>1.1236992916091306</v>
      </c>
      <c r="I68" s="23">
        <f t="shared" si="24"/>
        <v>1.0970467121231227</v>
      </c>
      <c r="J68" s="23">
        <f t="shared" si="24"/>
        <v>1.3270344150213078</v>
      </c>
      <c r="K68" s="23">
        <f t="shared" si="24"/>
        <v>1.3851225895920225</v>
      </c>
      <c r="L68" s="23">
        <f t="shared" si="24"/>
        <v>1.0821863454958374</v>
      </c>
      <c r="M68" s="23">
        <f t="shared" si="24"/>
        <v>0.95523847915194449</v>
      </c>
      <c r="N68" s="23">
        <f t="shared" si="12"/>
        <v>0.99999999999999967</v>
      </c>
      <c r="O68" s="23">
        <f t="shared" si="13"/>
        <v>0.66753413486428759</v>
      </c>
      <c r="P68" s="23">
        <f t="shared" si="14"/>
        <v>1.3851225895920225</v>
      </c>
      <c r="Q68" s="23">
        <f t="shared" si="15"/>
        <v>0.71758845472773491</v>
      </c>
      <c r="R68">
        <f t="shared" si="16"/>
        <v>0</v>
      </c>
      <c r="S68">
        <f t="shared" si="16"/>
        <v>1</v>
      </c>
      <c r="T68">
        <f t="shared" si="16"/>
        <v>1</v>
      </c>
    </row>
    <row r="69" spans="1:20" x14ac:dyDescent="0.25">
      <c r="A69" t="s">
        <v>34</v>
      </c>
      <c r="B69" s="23">
        <f t="shared" ref="B69:M69" si="25">B47/$N$47</f>
        <v>1.3715668793462661</v>
      </c>
      <c r="C69" s="23">
        <f t="shared" si="25"/>
        <v>1.2714160371778085</v>
      </c>
      <c r="D69" s="23">
        <f t="shared" si="25"/>
        <v>1.2914211640026654</v>
      </c>
      <c r="E69" s="23">
        <f t="shared" si="25"/>
        <v>1.1337516259089471</v>
      </c>
      <c r="F69" s="23">
        <f t="shared" si="25"/>
        <v>0.88170110232519339</v>
      </c>
      <c r="G69" s="23">
        <f t="shared" si="25"/>
        <v>0.8233068589076018</v>
      </c>
      <c r="H69" s="23">
        <f t="shared" si="25"/>
        <v>0.82782902885515797</v>
      </c>
      <c r="I69" s="23">
        <f t="shared" si="25"/>
        <v>0.90260002059458833</v>
      </c>
      <c r="J69" s="23">
        <f t="shared" si="25"/>
        <v>0.82885066156858023</v>
      </c>
      <c r="K69" s="23">
        <f t="shared" si="25"/>
        <v>0.83833445028609688</v>
      </c>
      <c r="L69" s="23">
        <f t="shared" si="25"/>
        <v>0.85562253695762691</v>
      </c>
      <c r="M69" s="23">
        <f t="shared" si="25"/>
        <v>0.97359963406946726</v>
      </c>
      <c r="N69" s="23">
        <f t="shared" si="12"/>
        <v>0.99999999999999989</v>
      </c>
      <c r="O69" s="23">
        <f t="shared" si="13"/>
        <v>0.8233068589076018</v>
      </c>
      <c r="P69" s="23">
        <f t="shared" si="14"/>
        <v>1.3715668793462661</v>
      </c>
      <c r="Q69" s="23">
        <f t="shared" si="15"/>
        <v>0.54826002043866429</v>
      </c>
      <c r="R69">
        <f t="shared" si="16"/>
        <v>0</v>
      </c>
      <c r="S69">
        <f t="shared" si="16"/>
        <v>1</v>
      </c>
      <c r="T69">
        <f t="shared" si="16"/>
        <v>1</v>
      </c>
    </row>
    <row r="70" spans="1:20" x14ac:dyDescent="0.25">
      <c r="A70" t="s">
        <v>36</v>
      </c>
      <c r="B70" s="23">
        <f t="shared" ref="B70:M70" si="26">B48/$N$48</f>
        <v>1.3312069228130041</v>
      </c>
      <c r="C70" s="23">
        <f t="shared" si="26"/>
        <v>1.1203888491058831</v>
      </c>
      <c r="D70" s="23">
        <f t="shared" si="26"/>
        <v>1.0203769996056167</v>
      </c>
      <c r="E70" s="23">
        <f t="shared" si="26"/>
        <v>0.88681178715132647</v>
      </c>
      <c r="F70" s="23">
        <f t="shared" si="26"/>
        <v>0.96975627341925175</v>
      </c>
      <c r="G70" s="23">
        <f t="shared" si="26"/>
        <v>1.0403589362738705</v>
      </c>
      <c r="H70" s="23">
        <f t="shared" si="26"/>
        <v>0.99773371918764964</v>
      </c>
      <c r="I70" s="23">
        <f t="shared" si="26"/>
        <v>0.96775129350442579</v>
      </c>
      <c r="J70" s="23">
        <f t="shared" si="26"/>
        <v>0.92850416674967562</v>
      </c>
      <c r="K70" s="23">
        <f t="shared" si="26"/>
        <v>0.9072972334126902</v>
      </c>
      <c r="L70" s="23">
        <f t="shared" si="26"/>
        <v>0.92316532599328471</v>
      </c>
      <c r="M70" s="23">
        <f t="shared" si="26"/>
        <v>0.90664849278332216</v>
      </c>
      <c r="N70" s="23">
        <f t="shared" si="12"/>
        <v>1</v>
      </c>
      <c r="O70" s="23">
        <f t="shared" si="13"/>
        <v>0.88681178715132647</v>
      </c>
      <c r="P70" s="23">
        <f t="shared" si="14"/>
        <v>1.3312069228130041</v>
      </c>
      <c r="Q70" s="23">
        <f t="shared" si="15"/>
        <v>0.44439513566167765</v>
      </c>
      <c r="R70">
        <f t="shared" si="16"/>
        <v>0</v>
      </c>
      <c r="S70">
        <f t="shared" si="16"/>
        <v>1</v>
      </c>
      <c r="T70">
        <f t="shared" si="16"/>
        <v>1</v>
      </c>
    </row>
    <row r="71" spans="1:20" x14ac:dyDescent="0.25">
      <c r="A71" t="s">
        <v>38</v>
      </c>
      <c r="B71" s="23">
        <f t="shared" ref="B71:M71" si="27">B49/$N$49</f>
        <v>0.54584921397629882</v>
      </c>
      <c r="C71" s="23">
        <f t="shared" si="27"/>
        <v>0.69615202962962153</v>
      </c>
      <c r="D71" s="23">
        <f t="shared" si="27"/>
        <v>0.85021560939236374</v>
      </c>
      <c r="E71" s="23">
        <f t="shared" si="27"/>
        <v>0.92762384363166184</v>
      </c>
      <c r="F71" s="23">
        <f t="shared" si="27"/>
        <v>0.92371842918469182</v>
      </c>
      <c r="G71" s="23">
        <f t="shared" si="27"/>
        <v>0.93733366852417843</v>
      </c>
      <c r="H71" s="23">
        <f t="shared" si="27"/>
        <v>1.0822741195084302</v>
      </c>
      <c r="I71" s="23">
        <f t="shared" si="27"/>
        <v>1.1805092789975047</v>
      </c>
      <c r="J71" s="23">
        <f t="shared" si="27"/>
        <v>1.2631166781196195</v>
      </c>
      <c r="K71" s="23">
        <f t="shared" si="27"/>
        <v>1.1230113877294858</v>
      </c>
      <c r="L71" s="23">
        <f t="shared" si="27"/>
        <v>1.2226099286579009</v>
      </c>
      <c r="M71" s="23">
        <f t="shared" si="27"/>
        <v>1.2475858126482438</v>
      </c>
      <c r="N71" s="23">
        <f t="shared" si="12"/>
        <v>1</v>
      </c>
      <c r="O71" s="23">
        <f t="shared" si="13"/>
        <v>0.54584921397629882</v>
      </c>
      <c r="P71" s="23">
        <f t="shared" si="14"/>
        <v>1.2631166781196195</v>
      </c>
      <c r="Q71" s="23">
        <f t="shared" si="15"/>
        <v>0.71726746414332065</v>
      </c>
      <c r="R71">
        <f t="shared" si="16"/>
        <v>0</v>
      </c>
      <c r="S71">
        <f t="shared" si="16"/>
        <v>1</v>
      </c>
      <c r="T71">
        <f t="shared" si="16"/>
        <v>1</v>
      </c>
    </row>
    <row r="72" spans="1:20" x14ac:dyDescent="0.25">
      <c r="A72" t="s">
        <v>40</v>
      </c>
      <c r="B72" s="23">
        <f t="shared" ref="B72:M72" si="28">B50/$N$50</f>
        <v>1.1248199466520492</v>
      </c>
      <c r="C72" s="23">
        <f t="shared" si="28"/>
        <v>1.0539198770258233</v>
      </c>
      <c r="D72" s="23">
        <f t="shared" si="28"/>
        <v>1.1322077842877794</v>
      </c>
      <c r="E72" s="23">
        <f t="shared" si="28"/>
        <v>1.0763757317580247</v>
      </c>
      <c r="F72" s="23">
        <f t="shared" si="28"/>
        <v>0.98249372150205072</v>
      </c>
      <c r="G72" s="23">
        <f t="shared" si="28"/>
        <v>0.96565087881322931</v>
      </c>
      <c r="H72" s="23">
        <f t="shared" si="28"/>
        <v>0.93813868251492072</v>
      </c>
      <c r="I72" s="23">
        <f t="shared" si="28"/>
        <v>0.97320625094717017</v>
      </c>
      <c r="J72" s="23">
        <f t="shared" si="28"/>
        <v>0.98929690859939312</v>
      </c>
      <c r="K72" s="23">
        <f t="shared" si="28"/>
        <v>0.95836566954090896</v>
      </c>
      <c r="L72" s="23">
        <f t="shared" si="28"/>
        <v>0.90881310896169676</v>
      </c>
      <c r="M72" s="23">
        <f t="shared" si="28"/>
        <v>0.89671143939695597</v>
      </c>
      <c r="N72" s="23">
        <f t="shared" si="12"/>
        <v>1.0000000000000002</v>
      </c>
      <c r="O72" s="23">
        <f t="shared" si="13"/>
        <v>0.89671143939695597</v>
      </c>
      <c r="P72" s="23">
        <f t="shared" si="14"/>
        <v>1.1322077842877794</v>
      </c>
      <c r="Q72" s="23">
        <f t="shared" si="15"/>
        <v>0.23549634489082338</v>
      </c>
      <c r="R72">
        <f t="shared" si="16"/>
        <v>1</v>
      </c>
      <c r="S72">
        <f t="shared" si="16"/>
        <v>1</v>
      </c>
      <c r="T72">
        <f t="shared" si="16"/>
        <v>1</v>
      </c>
    </row>
    <row r="73" spans="1:20" x14ac:dyDescent="0.25">
      <c r="A73" t="s">
        <v>42</v>
      </c>
      <c r="B73" s="23">
        <f t="shared" ref="B73:M73" si="29">B51/$N$51</f>
        <v>0.82645551614355106</v>
      </c>
      <c r="C73" s="23">
        <f t="shared" si="29"/>
        <v>1.0439007703254073</v>
      </c>
      <c r="D73" s="23">
        <f t="shared" si="29"/>
        <v>1.0806062661468709</v>
      </c>
      <c r="E73" s="23">
        <f t="shared" si="29"/>
        <v>1.0787667908622502</v>
      </c>
      <c r="F73" s="23">
        <f t="shared" si="29"/>
        <v>1.0915428626437949</v>
      </c>
      <c r="G73" s="23">
        <f t="shared" si="29"/>
        <v>1.1022585074868545</v>
      </c>
      <c r="H73" s="23">
        <f t="shared" si="29"/>
        <v>1.0471966375133217</v>
      </c>
      <c r="I73" s="23">
        <f t="shared" si="29"/>
        <v>1.0027681844034315</v>
      </c>
      <c r="J73" s="23">
        <f t="shared" si="29"/>
        <v>0.95306615489053714</v>
      </c>
      <c r="K73" s="23">
        <f t="shared" si="29"/>
        <v>0.92197499861128884</v>
      </c>
      <c r="L73" s="23">
        <f t="shared" si="29"/>
        <v>0.90735435945990728</v>
      </c>
      <c r="M73" s="23">
        <f t="shared" si="29"/>
        <v>0.94410895151278418</v>
      </c>
      <c r="N73" s="23">
        <f t="shared" si="12"/>
        <v>1</v>
      </c>
      <c r="O73" s="23">
        <f t="shared" si="13"/>
        <v>0.82645551614355106</v>
      </c>
      <c r="P73" s="23">
        <f t="shared" si="14"/>
        <v>1.1022585074868545</v>
      </c>
      <c r="Q73" s="23">
        <f t="shared" si="15"/>
        <v>0.27580299134330344</v>
      </c>
      <c r="R73">
        <f t="shared" si="16"/>
        <v>1</v>
      </c>
      <c r="S73">
        <f t="shared" si="16"/>
        <v>1</v>
      </c>
      <c r="T73">
        <f t="shared" si="16"/>
        <v>1</v>
      </c>
    </row>
    <row r="74" spans="1:20" x14ac:dyDescent="0.25">
      <c r="A74" t="s">
        <v>44</v>
      </c>
      <c r="B74" s="23">
        <f t="shared" ref="B74:M74" si="30">B52/$N$52</f>
        <v>1.0283522297302414</v>
      </c>
      <c r="C74" s="23">
        <f t="shared" si="30"/>
        <v>0.98492596161119084</v>
      </c>
      <c r="D74" s="23">
        <f t="shared" si="30"/>
        <v>0.9885385123071273</v>
      </c>
      <c r="E74" s="23">
        <f t="shared" si="30"/>
        <v>0.98286790781981281</v>
      </c>
      <c r="F74" s="23">
        <f t="shared" si="30"/>
        <v>1.0575794919822654</v>
      </c>
      <c r="G74" s="23">
        <f t="shared" si="30"/>
        <v>0.989003465029764</v>
      </c>
      <c r="H74" s="23">
        <f t="shared" si="30"/>
        <v>0.94209596060226375</v>
      </c>
      <c r="I74" s="23">
        <f t="shared" si="30"/>
        <v>0.87755438945768138</v>
      </c>
      <c r="J74" s="23">
        <f t="shared" si="30"/>
        <v>0.94227466548864847</v>
      </c>
      <c r="K74" s="23">
        <f t="shared" si="30"/>
        <v>1.0538744196521885</v>
      </c>
      <c r="L74" s="23">
        <f t="shared" si="30"/>
        <v>1.053441917910231</v>
      </c>
      <c r="M74" s="23">
        <f t="shared" si="30"/>
        <v>1.0994910784085847</v>
      </c>
      <c r="N74" s="23">
        <f t="shared" si="12"/>
        <v>1</v>
      </c>
      <c r="O74" s="23">
        <f t="shared" si="13"/>
        <v>0.87755438945768138</v>
      </c>
      <c r="P74" s="23">
        <f t="shared" si="14"/>
        <v>1.0994910784085847</v>
      </c>
      <c r="Q74" s="23">
        <f t="shared" si="15"/>
        <v>0.22193668895090335</v>
      </c>
      <c r="R74">
        <f t="shared" si="16"/>
        <v>1</v>
      </c>
      <c r="S74">
        <f t="shared" si="16"/>
        <v>1</v>
      </c>
      <c r="T74">
        <f t="shared" si="16"/>
        <v>1</v>
      </c>
    </row>
    <row r="75" spans="1:20" x14ac:dyDescent="0.25">
      <c r="A75" t="s">
        <v>46</v>
      </c>
      <c r="B75" s="23">
        <f t="shared" ref="B75:L75" si="31">B53/$N$53</f>
        <v>1.2323456077217279</v>
      </c>
      <c r="C75" s="23">
        <f t="shared" si="31"/>
        <v>1.1049373510550347</v>
      </c>
      <c r="D75" s="23">
        <f t="shared" si="31"/>
        <v>1.0609826075437534</v>
      </c>
      <c r="E75" s="23">
        <f t="shared" si="31"/>
        <v>0.98640012708735725</v>
      </c>
      <c r="F75" s="23">
        <f t="shared" si="31"/>
        <v>0.98088221034937562</v>
      </c>
      <c r="G75" s="23">
        <f t="shared" si="31"/>
        <v>1.0009896000799894</v>
      </c>
      <c r="H75" s="23">
        <f t="shared" si="31"/>
        <v>1.0870127267917191</v>
      </c>
      <c r="I75" s="23">
        <f t="shared" si="31"/>
        <v>0.96326522299346784</v>
      </c>
      <c r="J75" s="23">
        <f t="shared" si="31"/>
        <v>0.91399371148257547</v>
      </c>
      <c r="K75" s="23">
        <f t="shared" si="31"/>
        <v>0.91362192320257418</v>
      </c>
      <c r="L75" s="23">
        <f t="shared" si="31"/>
        <v>0.8919843724183707</v>
      </c>
      <c r="M75" s="23">
        <f t="shared" ref="M75" si="32">M53/$N$53</f>
        <v>0.86358453927405432</v>
      </c>
      <c r="N75" s="23">
        <f t="shared" si="12"/>
        <v>1</v>
      </c>
      <c r="O75" s="23">
        <f>MIN(B75:M75)</f>
        <v>0.86358453927405432</v>
      </c>
      <c r="P75" s="23">
        <f t="shared" si="14"/>
        <v>1.2323456077217279</v>
      </c>
      <c r="Q75" s="23">
        <f t="shared" si="15"/>
        <v>0.36876106844767353</v>
      </c>
      <c r="R75">
        <f t="shared" si="16"/>
        <v>1</v>
      </c>
      <c r="S75">
        <f t="shared" si="16"/>
        <v>1</v>
      </c>
      <c r="T75">
        <f t="shared" si="16"/>
        <v>1</v>
      </c>
    </row>
    <row r="76" spans="1:20" x14ac:dyDescent="0.25">
      <c r="A76" t="s">
        <v>267</v>
      </c>
      <c r="B76" s="23">
        <f>B54/$N$54</f>
        <v>1.1630081248997433</v>
      </c>
      <c r="C76" s="23">
        <f t="shared" ref="C76:N76" si="33">C54/$N$54</f>
        <v>1.2294033235765405</v>
      </c>
      <c r="D76" s="23">
        <f t="shared" si="33"/>
        <v>1.0321228529883131</v>
      </c>
      <c r="E76" s="23">
        <f t="shared" si="33"/>
        <v>1.0071405966201892</v>
      </c>
      <c r="F76" s="23">
        <f t="shared" si="33"/>
        <v>1.0352426570838187</v>
      </c>
      <c r="G76" s="23">
        <f t="shared" si="33"/>
        <v>0.96477333997073578</v>
      </c>
      <c r="H76" s="23">
        <f t="shared" si="33"/>
        <v>0.95659490972417283</v>
      </c>
      <c r="I76" s="23">
        <f t="shared" si="33"/>
        <v>0.95054673011171309</v>
      </c>
      <c r="J76" s="23">
        <f>J54/$N$54</f>
        <v>0.91485600506168208</v>
      </c>
      <c r="K76" s="23">
        <f t="shared" ref="K76:L76" si="34">K54/$N$54</f>
        <v>0.93766112396804069</v>
      </c>
      <c r="L76" s="23">
        <f t="shared" si="34"/>
        <v>0.9317422375566955</v>
      </c>
      <c r="M76" s="23">
        <f>M54/$N$54</f>
        <v>0.87690809843835349</v>
      </c>
      <c r="N76" s="23">
        <f t="shared" si="33"/>
        <v>1</v>
      </c>
      <c r="O76" s="23">
        <f>MIN(B76:M76)</f>
        <v>0.87690809843835349</v>
      </c>
      <c r="P76" s="23">
        <f t="shared" si="14"/>
        <v>1.2294033235765405</v>
      </c>
      <c r="Q76" s="23">
        <f t="shared" si="15"/>
        <v>0.35249522513818698</v>
      </c>
      <c r="R76">
        <f t="shared" si="16"/>
        <v>1</v>
      </c>
      <c r="S76">
        <f t="shared" si="16"/>
        <v>1</v>
      </c>
      <c r="T76">
        <f t="shared" si="16"/>
        <v>1</v>
      </c>
    </row>
    <row r="77" spans="1:20" x14ac:dyDescent="0.25">
      <c r="R77">
        <f>SUM(R60:R76)</f>
        <v>5</v>
      </c>
      <c r="S77">
        <f>SUM(S60:S76)</f>
        <v>10</v>
      </c>
      <c r="T77">
        <f>SUM(T60:T76)</f>
        <v>15</v>
      </c>
    </row>
    <row r="78" spans="1:20" x14ac:dyDescent="0.25">
      <c r="A78" t="s">
        <v>236</v>
      </c>
      <c r="B78" s="23">
        <f>MAX(B60:B76)</f>
        <v>1.3715668793462661</v>
      </c>
      <c r="C78" s="23">
        <f t="shared" ref="C78:L78" si="35">MAX(C60:C76)</f>
        <v>1.2714160371778085</v>
      </c>
      <c r="D78" s="23">
        <f t="shared" si="35"/>
        <v>1.2914211640026654</v>
      </c>
      <c r="E78" s="23">
        <f t="shared" si="35"/>
        <v>1.2206766158783851</v>
      </c>
      <c r="F78" s="23">
        <f t="shared" si="35"/>
        <v>1.2510223755081449</v>
      </c>
      <c r="G78" s="23">
        <f t="shared" si="35"/>
        <v>1.1450353234693695</v>
      </c>
      <c r="H78" s="23">
        <f t="shared" si="35"/>
        <v>1.1236992916091306</v>
      </c>
      <c r="I78" s="23">
        <f t="shared" si="35"/>
        <v>1.1805092789975047</v>
      </c>
      <c r="J78" s="23">
        <f t="shared" si="35"/>
        <v>1.3270344150213078</v>
      </c>
      <c r="K78" s="23">
        <f t="shared" si="35"/>
        <v>1.3851225895920225</v>
      </c>
      <c r="L78" s="23">
        <f t="shared" si="35"/>
        <v>1.2226099286579009</v>
      </c>
      <c r="M78" s="23">
        <f>MAX(M60:M76)</f>
        <v>1.2528580251745634</v>
      </c>
    </row>
    <row r="79" spans="1:20" x14ac:dyDescent="0.25">
      <c r="A79" t="s">
        <v>268</v>
      </c>
      <c r="B79" s="23">
        <f>PERCENTILE(B60:B76,0.85)</f>
        <v>1.2046106145929341</v>
      </c>
      <c r="C79" s="23">
        <f t="shared" ref="C79:L79" si="36">PERCENTILE(C60:C76,0.85)</f>
        <v>1.1142082498855437</v>
      </c>
      <c r="D79" s="23">
        <f t="shared" si="36"/>
        <v>1.072756802705624</v>
      </c>
      <c r="E79" s="23">
        <f t="shared" si="36"/>
        <v>1.0778103672205601</v>
      </c>
      <c r="F79" s="23">
        <f t="shared" si="36"/>
        <v>1.0622261631887</v>
      </c>
      <c r="G79" s="23">
        <f t="shared" si="36"/>
        <v>1.0527180766694015</v>
      </c>
      <c r="H79" s="23">
        <f t="shared" si="36"/>
        <v>1.0839576659912264</v>
      </c>
      <c r="I79" s="23">
        <f t="shared" si="36"/>
        <v>1.0865303449037038</v>
      </c>
      <c r="J79" s="23">
        <f t="shared" si="36"/>
        <v>1.0794163589971038</v>
      </c>
      <c r="K79" s="23">
        <f t="shared" si="36"/>
        <v>1.0927969004648974</v>
      </c>
      <c r="L79" s="23">
        <f t="shared" si="36"/>
        <v>1.0902235343239897</v>
      </c>
      <c r="M79" s="23">
        <f>PERCENTILE(M60:M76,0.85)</f>
        <v>1.0890595756037948</v>
      </c>
    </row>
    <row r="80" spans="1:20" x14ac:dyDescent="0.25">
      <c r="A80" t="s">
        <v>234</v>
      </c>
      <c r="B80" s="23">
        <f>AVERAGE(B60:B76)</f>
        <v>0.99189990560033936</v>
      </c>
      <c r="C80" s="23">
        <f t="shared" ref="C80:L80" si="37">AVERAGE(C60:C76)</f>
        <v>0.98431336373394751</v>
      </c>
      <c r="D80" s="23">
        <f t="shared" si="37"/>
        <v>0.99138955040341137</v>
      </c>
      <c r="E80" s="23">
        <f t="shared" si="37"/>
        <v>0.99798069214279528</v>
      </c>
      <c r="F80" s="23">
        <f t="shared" si="37"/>
        <v>1.0049843395338789</v>
      </c>
      <c r="G80" s="23">
        <f t="shared" si="37"/>
        <v>0.99798407980869019</v>
      </c>
      <c r="H80" s="23">
        <f t="shared" si="37"/>
        <v>1.0063154805649894</v>
      </c>
      <c r="I80" s="23">
        <f t="shared" si="37"/>
        <v>1.0019416431420622</v>
      </c>
      <c r="J80" s="23">
        <f t="shared" si="37"/>
        <v>1.0136418436871166</v>
      </c>
      <c r="K80" s="23">
        <f t="shared" si="37"/>
        <v>1.0110575344256927</v>
      </c>
      <c r="L80" s="23">
        <f t="shared" si="37"/>
        <v>0.99477090982825378</v>
      </c>
      <c r="M80" s="23">
        <f>AVERAGE(M60:M76)</f>
        <v>1.0037206571288226</v>
      </c>
    </row>
    <row r="81" spans="1:13" x14ac:dyDescent="0.25">
      <c r="A81" t="s">
        <v>269</v>
      </c>
      <c r="B81" s="23">
        <f>PERCENTILE(B60:B76,0.15)</f>
        <v>0.80814192218290937</v>
      </c>
      <c r="C81" s="23">
        <f t="shared" ref="C81:L81" si="38">PERCENTILE(C60:C76,0.15)</f>
        <v>0.83732207627170607</v>
      </c>
      <c r="D81" s="23">
        <f t="shared" si="38"/>
        <v>0.87122027699755955</v>
      </c>
      <c r="E81" s="23">
        <f t="shared" si="38"/>
        <v>0.92657965112513796</v>
      </c>
      <c r="F81" s="23">
        <f t="shared" si="38"/>
        <v>0.95051971879335873</v>
      </c>
      <c r="G81" s="23">
        <f t="shared" si="38"/>
        <v>0.94321680420720055</v>
      </c>
      <c r="H81" s="23">
        <f t="shared" si="38"/>
        <v>0.94165474937591331</v>
      </c>
      <c r="I81" s="23">
        <f t="shared" si="38"/>
        <v>0.95500743820776268</v>
      </c>
      <c r="J81" s="23">
        <f t="shared" si="38"/>
        <v>0.92031526973687949</v>
      </c>
      <c r="K81" s="23">
        <f t="shared" si="38"/>
        <v>0.90982710932864375</v>
      </c>
      <c r="L81" s="23">
        <f t="shared" si="38"/>
        <v>0.89813236723498535</v>
      </c>
      <c r="M81" s="23">
        <f>PERCENTILE(M60:M76,0.15)</f>
        <v>0.89131057938420655</v>
      </c>
    </row>
    <row r="82" spans="1:13" x14ac:dyDescent="0.25">
      <c r="A82" t="s">
        <v>235</v>
      </c>
      <c r="B82" s="23">
        <f>MIN(B60:B76)</f>
        <v>0.54584921397629882</v>
      </c>
      <c r="C82" s="23">
        <f t="shared" ref="C82:L82" si="39">MIN(C60:C76)</f>
        <v>0.69615202962962153</v>
      </c>
      <c r="D82" s="23">
        <f t="shared" si="39"/>
        <v>0.76309316915841319</v>
      </c>
      <c r="E82" s="23">
        <f t="shared" si="39"/>
        <v>0.88681178715132647</v>
      </c>
      <c r="F82" s="23">
        <f t="shared" si="39"/>
        <v>0.88170110232519339</v>
      </c>
      <c r="G82" s="23">
        <f t="shared" si="39"/>
        <v>0.8233068589076018</v>
      </c>
      <c r="H82" s="23">
        <f t="shared" si="39"/>
        <v>0.82782902885515797</v>
      </c>
      <c r="I82" s="23">
        <f t="shared" si="39"/>
        <v>0.87755438945768138</v>
      </c>
      <c r="J82" s="23">
        <f t="shared" si="39"/>
        <v>0.82885066156858023</v>
      </c>
      <c r="K82" s="23">
        <f t="shared" si="39"/>
        <v>0.83833445028609688</v>
      </c>
      <c r="L82" s="23">
        <f t="shared" si="39"/>
        <v>0.85562253695762691</v>
      </c>
      <c r="M82" s="23">
        <f>MIN(M60:M76)</f>
        <v>0.86358453927405432</v>
      </c>
    </row>
    <row r="84" spans="1:13" x14ac:dyDescent="0.25">
      <c r="A84" t="s">
        <v>284</v>
      </c>
      <c r="B84" s="23">
        <f>IF($F$1="Corn",'Current Year'!C4,IF($F$1="Soybeans", 'Current Year'!E4,IF($F$1="Wheat", 'Current Year'!K4,IF($F$1="Grain Sorghum", 'Current Year'!G4,""))))</f>
        <v>1.1361587015329129</v>
      </c>
      <c r="C84" s="23">
        <f>IF($F$1="Corn",'Current Year'!C5,IF($F$1="Soybeans", 'Current Year'!E5,IF($F$1="Wheat", 'Current Year'!K5,IF($F$1="Grain Sorghum", 'Current Year'!G5,""))))</f>
        <v>1.0144274120829577</v>
      </c>
      <c r="D84" s="23">
        <f>IF($F$1="Corn",'Current Year'!C6,IF($F$1="Soybeans", 'Current Year'!E6,IF($F$1="Wheat", 'Current Year'!K6,IF($F$1="Grain Sorghum", 'Current Year'!G6,""))))</f>
        <v>0.99278629395852136</v>
      </c>
      <c r="E84" s="23">
        <f>IF($F$1="Corn",'Current Year'!C7,IF($F$1="Soybeans", 'Current Year'!E7,IF($F$1="Wheat", 'Current Year'!K7,IF($F$1="Grain Sorghum", 'Current Year'!G7,""))))</f>
        <v>0.94409377817853946</v>
      </c>
      <c r="F84" s="23">
        <f>IF($F$1="Corn",'Current Year'!C8,IF($F$1="Soybeans", 'Current Year'!E8,IF($F$1="Wheat", 'Current Year'!K8,IF($F$1="Grain Sorghum", 'Current Year'!G8,""))))</f>
        <v>0.93868349864743039</v>
      </c>
      <c r="G84" s="23">
        <f>IF($F$1="Corn",'Current Year'!C9,IF($F$1="Soybeans", 'Current Year'!E9,IF($F$1="Wheat", 'Current Year'!K9,IF($F$1="Grain Sorghum", 'Current Year'!G9,""))))</f>
        <v>0.93868349864743039</v>
      </c>
      <c r="H84" s="23">
        <f>IF($F$1="Corn",'Current Year'!C10,IF($F$1="Soybeans", 'Current Year'!E10,IF($F$1="Wheat", 'Current Year'!K10,IF($F$1="Grain Sorghum", 'Current Year'!G10,""))))</f>
        <v>0.98467087466185776</v>
      </c>
      <c r="I84" s="23">
        <f>IF($F$1="Corn",'Current Year'!C11,IF($F$1="Soybeans", 'Current Year'!E11,IF($F$1="Wheat", 'Current Year'!K11,IF($F$1="Grain Sorghum", 'Current Year'!G11,""))))</f>
        <v>0.98467087466185776</v>
      </c>
      <c r="J84" s="23">
        <f>IF($F$1="Corn",'Current Year'!C12,IF($F$1="Soybeans", 'Current Year'!E12,IF($F$1="Wheat", 'Current Year'!K12,IF($F$1="Grain Sorghum", 'Current Year'!G12,""))))</f>
        <v>0.98467087466185776</v>
      </c>
      <c r="K84" s="23">
        <f>IF($F$1="Corn",'Current Year'!C13,IF($F$1="Soybeans", 'Current Year'!E13,IF($F$1="Wheat", 'Current Year'!K13,IF($F$1="Grain Sorghum", 'Current Year'!G13,""))))</f>
        <v>1.0171325518485124</v>
      </c>
      <c r="L84" s="23">
        <f>IF($F$1="Corn",'Current Year'!C14,IF($F$1="Soybeans", 'Current Year'!E14,IF($F$1="Wheat", 'Current Year'!K14,IF($F$1="Grain Sorghum", 'Current Year'!G14,""))))</f>
        <v>1.0171325518485124</v>
      </c>
      <c r="M84" s="23">
        <f>IF($F$1="Corn",'Current Year'!C15,IF($F$1="Soybeans", 'Current Year'!E15,IF($F$1="Wheat", 'Current Year'!K15,IF($F$1="Grain Sorghum", 'Current Year'!G15,""))))</f>
        <v>1.0468890892696125</v>
      </c>
    </row>
  </sheetData>
  <sheetProtection algorithmName="SHA-512" hashValue="NBLO9PnejNW8NHTP60FeyB3XU7n5jPMCw9sax5QfmAZWkdLElq2a0be3DYPglqIvbh/I4NH+wuPr0xY3WxhuPQ==" saltValue="im2GtIzqWypaQQBb5G022Q==" spinCount="100000" sheet="1" objects="1" scenarios="1"/>
  <mergeCells count="9">
    <mergeCell ref="F1:G1"/>
    <mergeCell ref="B1:C1"/>
    <mergeCell ref="C35:D35"/>
    <mergeCell ref="C57:D57"/>
    <mergeCell ref="A35:B35"/>
    <mergeCell ref="A57:B57"/>
    <mergeCell ref="A25:A26"/>
    <mergeCell ref="A28:A29"/>
    <mergeCell ref="A31:A32"/>
  </mergeCells>
  <dataValidations count="2">
    <dataValidation type="list" allowBlank="1" showInputMessage="1" showErrorMessage="1" sqref="B1">
      <formula1>CRD</formula1>
    </dataValidation>
    <dataValidation type="list" allowBlank="1" showInputMessage="1" showErrorMessage="1" sqref="F1">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I19" sqref="I19"/>
    </sheetView>
  </sheetViews>
  <sheetFormatPr defaultRowHeight="15" x14ac:dyDescent="0.25"/>
  <cols>
    <col min="1" max="1" width="10.85546875" bestFit="1" customWidth="1"/>
    <col min="2" max="4" width="14.7109375" style="17" customWidth="1"/>
    <col min="5" max="5" width="14.7109375" style="74" customWidth="1"/>
    <col min="6" max="7" width="14.7109375" customWidth="1"/>
    <col min="9" max="9" width="10.85546875" bestFit="1" customWidth="1"/>
    <col min="10" max="10" width="12.5703125" customWidth="1"/>
    <col min="11" max="11" width="11.85546875" customWidth="1"/>
  </cols>
  <sheetData>
    <row r="1" spans="1:11" x14ac:dyDescent="0.25">
      <c r="B1" s="111" t="s">
        <v>302</v>
      </c>
      <c r="C1" s="111"/>
      <c r="D1" s="111"/>
      <c r="E1" s="111"/>
      <c r="F1" s="111"/>
      <c r="G1" s="111"/>
      <c r="H1" s="71"/>
      <c r="I1" s="71"/>
      <c r="J1" s="112" t="s">
        <v>303</v>
      </c>
      <c r="K1" s="112"/>
    </row>
    <row r="2" spans="1:11" x14ac:dyDescent="0.25">
      <c r="A2" s="62"/>
      <c r="B2" s="116" t="s">
        <v>238</v>
      </c>
      <c r="C2" s="117"/>
      <c r="D2" s="118" t="s">
        <v>239</v>
      </c>
      <c r="E2" s="119"/>
      <c r="F2" s="120" t="s">
        <v>241</v>
      </c>
      <c r="G2" s="120"/>
      <c r="H2" s="72"/>
      <c r="I2" s="76"/>
      <c r="J2" s="114" t="s">
        <v>240</v>
      </c>
      <c r="K2" s="115"/>
    </row>
    <row r="3" spans="1:11" x14ac:dyDescent="0.25">
      <c r="A3" s="62"/>
      <c r="B3" s="65" t="s">
        <v>306</v>
      </c>
      <c r="C3" s="65" t="s">
        <v>307</v>
      </c>
      <c r="D3" s="66" t="s">
        <v>306</v>
      </c>
      <c r="E3" s="66" t="s">
        <v>307</v>
      </c>
      <c r="F3" s="67" t="s">
        <v>306</v>
      </c>
      <c r="G3" s="67" t="s">
        <v>307</v>
      </c>
      <c r="H3" s="72"/>
      <c r="I3" s="76"/>
      <c r="J3" s="87" t="s">
        <v>306</v>
      </c>
      <c r="K3" s="87" t="s">
        <v>307</v>
      </c>
    </row>
    <row r="4" spans="1:11" x14ac:dyDescent="0.25">
      <c r="A4" s="62" t="s">
        <v>270</v>
      </c>
      <c r="B4" s="68">
        <v>3.22</v>
      </c>
      <c r="C4" s="84">
        <f>B4/$B$16</f>
        <v>0.95525339925834352</v>
      </c>
      <c r="D4" s="69">
        <v>9.43</v>
      </c>
      <c r="E4" s="85">
        <f>D4/$D$16</f>
        <v>0.98314509122502147</v>
      </c>
      <c r="F4" s="70">
        <v>2.7</v>
      </c>
      <c r="G4" s="86">
        <f>F4/$F$16</f>
        <v>0.95238095238095233</v>
      </c>
      <c r="H4" s="73"/>
      <c r="I4" s="62" t="s">
        <v>271</v>
      </c>
      <c r="J4" s="121">
        <v>4.2</v>
      </c>
      <c r="K4" s="122">
        <f>J4/$J$16</f>
        <v>1.1361587015329129</v>
      </c>
    </row>
    <row r="5" spans="1:11" x14ac:dyDescent="0.25">
      <c r="A5" s="62" t="s">
        <v>272</v>
      </c>
      <c r="B5" s="78">
        <v>3.21</v>
      </c>
      <c r="C5" s="84">
        <f t="shared" ref="C5:C14" si="0">B5/$B$16</f>
        <v>0.95228677379480819</v>
      </c>
      <c r="D5" s="80">
        <v>9.4499999999999993</v>
      </c>
      <c r="E5" s="85">
        <f t="shared" ref="E5:E14" si="1">D5/$D$16</f>
        <v>0.98523023457862702</v>
      </c>
      <c r="F5" s="82">
        <v>2.7</v>
      </c>
      <c r="G5" s="86">
        <f t="shared" ref="G5:G14" si="2">F5/$F$16</f>
        <v>0.95238095238095233</v>
      </c>
      <c r="H5" s="73"/>
      <c r="I5" s="62" t="s">
        <v>273</v>
      </c>
      <c r="J5" s="121">
        <v>3.75</v>
      </c>
      <c r="K5" s="122">
        <f t="shared" ref="K5:K15" si="3">J5/$J$16</f>
        <v>1.0144274120829577</v>
      </c>
    </row>
    <row r="6" spans="1:11" x14ac:dyDescent="0.25">
      <c r="A6" s="62" t="s">
        <v>274</v>
      </c>
      <c r="B6" s="78">
        <v>3.21</v>
      </c>
      <c r="C6" s="84">
        <f t="shared" si="0"/>
        <v>0.95228677379480819</v>
      </c>
      <c r="D6" s="80">
        <v>9.5299999999999994</v>
      </c>
      <c r="E6" s="85">
        <f t="shared" si="1"/>
        <v>0.99357080799304931</v>
      </c>
      <c r="F6" s="82">
        <v>2.7</v>
      </c>
      <c r="G6" s="86">
        <f t="shared" si="2"/>
        <v>0.95238095238095233</v>
      </c>
      <c r="H6" s="73"/>
      <c r="I6" s="62" t="s">
        <v>275</v>
      </c>
      <c r="J6" s="121">
        <v>3.67</v>
      </c>
      <c r="K6" s="122">
        <f t="shared" si="3"/>
        <v>0.99278629395852136</v>
      </c>
    </row>
    <row r="7" spans="1:11" x14ac:dyDescent="0.25">
      <c r="A7" s="62" t="s">
        <v>276</v>
      </c>
      <c r="B7" s="78">
        <v>3.36</v>
      </c>
      <c r="C7" s="84">
        <f t="shared" si="0"/>
        <v>0.99678615574783658</v>
      </c>
      <c r="D7" s="80">
        <v>9.5299999999999994</v>
      </c>
      <c r="E7" s="85">
        <f t="shared" si="1"/>
        <v>0.99357080799304931</v>
      </c>
      <c r="F7" s="82">
        <v>2.83</v>
      </c>
      <c r="G7" s="86">
        <f t="shared" si="2"/>
        <v>0.99823633156966474</v>
      </c>
      <c r="H7" s="73"/>
      <c r="I7" s="62" t="s">
        <v>270</v>
      </c>
      <c r="J7" s="121">
        <v>3.49</v>
      </c>
      <c r="K7" s="122">
        <f t="shared" si="3"/>
        <v>0.94409377817853946</v>
      </c>
    </row>
    <row r="8" spans="1:11" x14ac:dyDescent="0.25">
      <c r="A8" s="62" t="s">
        <v>277</v>
      </c>
      <c r="B8" s="78">
        <v>3.36</v>
      </c>
      <c r="C8" s="84">
        <f t="shared" si="0"/>
        <v>0.99678615574783658</v>
      </c>
      <c r="D8" s="80">
        <v>9.59</v>
      </c>
      <c r="E8" s="85">
        <f t="shared" si="1"/>
        <v>0.99982623805386595</v>
      </c>
      <c r="F8" s="82">
        <v>2.83</v>
      </c>
      <c r="G8" s="86">
        <f t="shared" si="2"/>
        <v>0.99823633156966474</v>
      </c>
      <c r="H8" s="73"/>
      <c r="I8" s="62" t="s">
        <v>272</v>
      </c>
      <c r="J8" s="88">
        <v>3.47</v>
      </c>
      <c r="K8" s="122">
        <f t="shared" si="3"/>
        <v>0.93868349864743039</v>
      </c>
    </row>
    <row r="9" spans="1:11" x14ac:dyDescent="0.25">
      <c r="A9" s="62" t="s">
        <v>278</v>
      </c>
      <c r="B9" s="78">
        <v>3.36</v>
      </c>
      <c r="C9" s="84">
        <f t="shared" si="0"/>
        <v>0.99678615574783658</v>
      </c>
      <c r="D9" s="80">
        <v>9.59</v>
      </c>
      <c r="E9" s="85">
        <f t="shared" si="1"/>
        <v>0.99982623805386595</v>
      </c>
      <c r="F9" s="82">
        <v>2.83</v>
      </c>
      <c r="G9" s="86">
        <f t="shared" si="2"/>
        <v>0.99823633156966474</v>
      </c>
      <c r="H9" s="73"/>
      <c r="I9" s="62" t="s">
        <v>274</v>
      </c>
      <c r="J9" s="88">
        <v>3.47</v>
      </c>
      <c r="K9" s="122">
        <f t="shared" si="3"/>
        <v>0.93868349864743039</v>
      </c>
    </row>
    <row r="10" spans="1:11" x14ac:dyDescent="0.25">
      <c r="A10" s="62" t="s">
        <v>279</v>
      </c>
      <c r="B10" s="78">
        <v>3.42</v>
      </c>
      <c r="C10" s="84">
        <f t="shared" si="0"/>
        <v>1.0145859085290481</v>
      </c>
      <c r="D10" s="80">
        <v>9.65</v>
      </c>
      <c r="E10" s="85">
        <f t="shared" si="1"/>
        <v>1.0060816681146827</v>
      </c>
      <c r="F10" s="82">
        <v>2.88</v>
      </c>
      <c r="G10" s="86">
        <f t="shared" si="2"/>
        <v>1.0158730158730156</v>
      </c>
      <c r="H10" s="73"/>
      <c r="I10" s="62" t="s">
        <v>276</v>
      </c>
      <c r="J10" s="88">
        <v>3.64</v>
      </c>
      <c r="K10" s="122">
        <f t="shared" si="3"/>
        <v>0.98467087466185776</v>
      </c>
    </row>
    <row r="11" spans="1:11" x14ac:dyDescent="0.25">
      <c r="A11" s="62" t="s">
        <v>280</v>
      </c>
      <c r="B11" s="78">
        <v>3.42</v>
      </c>
      <c r="C11" s="84">
        <f t="shared" si="0"/>
        <v>1.0145859085290481</v>
      </c>
      <c r="D11" s="80">
        <v>9.65</v>
      </c>
      <c r="E11" s="85">
        <f t="shared" si="1"/>
        <v>1.0060816681146827</v>
      </c>
      <c r="F11" s="82">
        <v>2.88</v>
      </c>
      <c r="G11" s="86">
        <f t="shared" si="2"/>
        <v>1.0158730158730156</v>
      </c>
      <c r="H11" s="73"/>
      <c r="I11" s="62" t="s">
        <v>277</v>
      </c>
      <c r="J11" s="88">
        <v>3.64</v>
      </c>
      <c r="K11" s="122">
        <f t="shared" si="3"/>
        <v>0.98467087466185776</v>
      </c>
    </row>
    <row r="12" spans="1:11" x14ac:dyDescent="0.25">
      <c r="A12" s="62" t="s">
        <v>281</v>
      </c>
      <c r="B12" s="78">
        <v>3.42</v>
      </c>
      <c r="C12" s="84">
        <f t="shared" si="0"/>
        <v>1.0145859085290481</v>
      </c>
      <c r="D12" s="80">
        <v>9.7100000000000009</v>
      </c>
      <c r="E12" s="85">
        <f t="shared" si="1"/>
        <v>1.0123370981754996</v>
      </c>
      <c r="F12" s="82">
        <v>2.88</v>
      </c>
      <c r="G12" s="86">
        <f t="shared" si="2"/>
        <v>1.0158730158730156</v>
      </c>
      <c r="H12" s="73"/>
      <c r="I12" s="62" t="s">
        <v>278</v>
      </c>
      <c r="J12" s="88">
        <v>3.64</v>
      </c>
      <c r="K12" s="122">
        <f t="shared" si="3"/>
        <v>0.98467087466185776</v>
      </c>
    </row>
    <row r="13" spans="1:11" x14ac:dyDescent="0.25">
      <c r="A13" s="62" t="s">
        <v>282</v>
      </c>
      <c r="B13" s="78">
        <v>3.49</v>
      </c>
      <c r="C13" s="84">
        <f t="shared" si="0"/>
        <v>1.0353522867737948</v>
      </c>
      <c r="D13" s="80">
        <v>9.7100000000000009</v>
      </c>
      <c r="E13" s="85">
        <f t="shared" si="1"/>
        <v>1.0123370981754996</v>
      </c>
      <c r="F13" s="82">
        <v>2.93</v>
      </c>
      <c r="G13" s="86">
        <f t="shared" si="2"/>
        <v>1.0335097001763667</v>
      </c>
      <c r="H13" s="73"/>
      <c r="I13" s="62" t="s">
        <v>279</v>
      </c>
      <c r="J13" s="88">
        <v>3.76</v>
      </c>
      <c r="K13" s="122">
        <f t="shared" si="3"/>
        <v>1.0171325518485124</v>
      </c>
    </row>
    <row r="14" spans="1:11" x14ac:dyDescent="0.25">
      <c r="A14" s="62" t="s">
        <v>273</v>
      </c>
      <c r="B14" s="78">
        <v>3.49</v>
      </c>
      <c r="C14" s="84">
        <f t="shared" si="0"/>
        <v>1.0353522867737948</v>
      </c>
      <c r="D14" s="80">
        <v>9.69</v>
      </c>
      <c r="E14" s="85">
        <f t="shared" si="1"/>
        <v>1.0102519548218938</v>
      </c>
      <c r="F14" s="82">
        <v>2.93</v>
      </c>
      <c r="G14" s="86">
        <f t="shared" si="2"/>
        <v>1.0335097001763667</v>
      </c>
      <c r="H14" s="73"/>
      <c r="I14" s="62" t="s">
        <v>280</v>
      </c>
      <c r="J14" s="88">
        <v>3.76</v>
      </c>
      <c r="K14" s="122">
        <f t="shared" si="3"/>
        <v>1.0171325518485124</v>
      </c>
    </row>
    <row r="15" spans="1:11" x14ac:dyDescent="0.25">
      <c r="A15" s="62" t="s">
        <v>275</v>
      </c>
      <c r="B15" s="78">
        <v>3.49</v>
      </c>
      <c r="C15" s="84">
        <f>B15/$B$16</f>
        <v>1.0353522867737948</v>
      </c>
      <c r="D15" s="80">
        <v>9.57</v>
      </c>
      <c r="E15" s="85">
        <f>D15/$D$16</f>
        <v>0.99774109470026051</v>
      </c>
      <c r="F15" s="82">
        <v>2.93</v>
      </c>
      <c r="G15" s="86">
        <f>F15/$F$16</f>
        <v>1.0335097001763667</v>
      </c>
      <c r="H15" s="73"/>
      <c r="I15" s="62" t="s">
        <v>283</v>
      </c>
      <c r="J15" s="88">
        <v>3.87</v>
      </c>
      <c r="K15" s="122">
        <f t="shared" si="3"/>
        <v>1.0468890892696125</v>
      </c>
    </row>
    <row r="16" spans="1:11" x14ac:dyDescent="0.25">
      <c r="A16" s="63" t="s">
        <v>234</v>
      </c>
      <c r="B16" s="79">
        <f>AVERAGE(B4:B15)</f>
        <v>3.370833333333334</v>
      </c>
      <c r="C16" s="79"/>
      <c r="D16" s="81">
        <f>AVERAGE(D4:D15)</f>
        <v>9.5916666666666686</v>
      </c>
      <c r="E16" s="81"/>
      <c r="F16" s="83">
        <f>AVERAGE(F4:F15)</f>
        <v>2.8350000000000004</v>
      </c>
      <c r="G16" s="83"/>
      <c r="H16" s="75"/>
      <c r="I16" s="64" t="s">
        <v>234</v>
      </c>
      <c r="J16" s="89">
        <f>AVERAGE(J4:J15)</f>
        <v>3.6966666666666659</v>
      </c>
      <c r="K16" s="89"/>
    </row>
    <row r="18" spans="1:11" ht="15" customHeight="1" x14ac:dyDescent="0.25">
      <c r="A18" s="113" t="s">
        <v>304</v>
      </c>
      <c r="B18" s="113"/>
      <c r="C18" s="113"/>
      <c r="D18" s="113"/>
      <c r="E18" s="113"/>
      <c r="F18" s="113"/>
      <c r="G18" s="113"/>
      <c r="H18" s="77"/>
      <c r="I18" s="77"/>
      <c r="J18" s="77"/>
      <c r="K18" s="77"/>
    </row>
    <row r="19" spans="1:11" x14ac:dyDescent="0.25">
      <c r="A19" s="113"/>
      <c r="B19" s="113"/>
      <c r="C19" s="113"/>
      <c r="D19" s="113"/>
      <c r="E19" s="113"/>
      <c r="F19" s="113"/>
      <c r="G19" s="113"/>
      <c r="H19" s="77"/>
      <c r="I19" s="77"/>
      <c r="J19" s="77"/>
      <c r="K19" s="77"/>
    </row>
    <row r="20" spans="1:11" x14ac:dyDescent="0.25">
      <c r="A20" s="113"/>
      <c r="B20" s="113"/>
      <c r="C20" s="113"/>
      <c r="D20" s="113"/>
      <c r="E20" s="113"/>
      <c r="F20" s="113"/>
      <c r="G20" s="113"/>
      <c r="H20" s="77"/>
      <c r="I20" s="77"/>
      <c r="J20" s="77"/>
      <c r="K20" s="77"/>
    </row>
    <row r="21" spans="1:11" x14ac:dyDescent="0.25">
      <c r="A21" s="113"/>
      <c r="B21" s="113"/>
      <c r="C21" s="113"/>
      <c r="D21" s="113"/>
      <c r="E21" s="113"/>
      <c r="F21" s="113"/>
      <c r="G21" s="113"/>
      <c r="H21" s="77"/>
      <c r="I21" s="77"/>
      <c r="J21" s="77"/>
      <c r="K21" s="77"/>
    </row>
    <row r="22" spans="1:11" x14ac:dyDescent="0.25">
      <c r="A22" s="113" t="s">
        <v>305</v>
      </c>
      <c r="B22" s="113"/>
      <c r="C22" s="113"/>
      <c r="D22" s="113"/>
      <c r="E22" s="113"/>
      <c r="F22" s="113"/>
      <c r="G22" s="113"/>
      <c r="H22" s="77"/>
      <c r="I22" s="77"/>
      <c r="J22" s="77"/>
      <c r="K22" s="77"/>
    </row>
    <row r="23" spans="1:11" x14ac:dyDescent="0.25">
      <c r="A23" s="113"/>
      <c r="B23" s="113"/>
      <c r="C23" s="113"/>
      <c r="D23" s="113"/>
      <c r="E23" s="113"/>
      <c r="F23" s="113"/>
      <c r="G23" s="113"/>
    </row>
    <row r="24" spans="1:11" x14ac:dyDescent="0.25">
      <c r="A24" s="113"/>
      <c r="B24" s="113"/>
      <c r="C24" s="113"/>
      <c r="D24" s="113"/>
      <c r="E24" s="113"/>
      <c r="F24" s="113"/>
      <c r="G24" s="113"/>
    </row>
    <row r="25" spans="1:11" x14ac:dyDescent="0.25">
      <c r="A25" s="113"/>
      <c r="B25" s="113"/>
      <c r="C25" s="113"/>
      <c r="D25" s="113"/>
      <c r="E25" s="113"/>
      <c r="F25" s="113"/>
      <c r="G25" s="113"/>
    </row>
  </sheetData>
  <sheetProtection algorithmName="SHA-512" hashValue="vkNjq81OfANv7XsaP+Li8214U7mBMeSitp7QbI6+SVmhm4os5jWG5cjNb2aBGr3igRBjkwqXVSDIFFpj6XAcpw==" saltValue="6PaoYsxS+EZcA/O8nRBbzw==" spinCount="100000" sheet="1" objects="1" scenarios="1"/>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8" sqref="V8"/>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9"/>
  <sheetViews>
    <sheetView topLeftCell="B196" workbookViewId="0">
      <selection activeCell="D222" sqref="D222"/>
    </sheetView>
  </sheetViews>
  <sheetFormatPr defaultRowHeight="15" x14ac:dyDescent="0.25"/>
  <cols>
    <col min="1" max="1" width="11.42578125" hidden="1" customWidth="1"/>
    <col min="2" max="2" width="6.85546875" bestFit="1" customWidth="1"/>
    <col min="3" max="3" width="6.42578125" customWidth="1"/>
    <col min="4" max="4" width="15.140625" customWidth="1"/>
    <col min="5" max="5" width="10"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 style="1" bestFit="1" customWidth="1"/>
    <col min="19" max="19" width="0" hidden="1" customWidth="1"/>
  </cols>
  <sheetData>
    <row r="1" spans="1:19" s="2" customFormat="1" ht="27" customHeight="1" x14ac:dyDescent="0.25">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25">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25">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25">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25">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25">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25">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25">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25">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25">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25">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25">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25">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25">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25">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25">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25">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25">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25">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25">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25">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25">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25">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25">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25">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25">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25">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25">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25">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25">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25">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25">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25">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25">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25">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25">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25">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25">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25">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25">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25">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25">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25">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25">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25">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25">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25">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25">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25">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25">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25">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25">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25">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25">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25">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25">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25">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25">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25">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25">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25">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25">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25">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25">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25">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25">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25">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25">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25">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25">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25">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25">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25">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25">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25">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25">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25">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25">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25">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25">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25">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25">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25">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25">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25">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25">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25">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25">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25">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25">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25">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25">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25">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25">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25">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25">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25">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25">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25">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25">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25">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25">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25">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25">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25">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25">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25">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25">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25">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25">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25">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25">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25">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25">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25">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25">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25">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25">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25">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25">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25">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25">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25">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25">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25">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25">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25">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25">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25">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25">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25">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25">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25">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25">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25">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25">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25">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25">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25">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25">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25">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25">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25">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25">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25">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25">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25">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25">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25">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25">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25">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25">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25">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25">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25">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25">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25">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25">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25">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25">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25">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25">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25">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25">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25">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25">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25">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25">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25">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25">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25">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25">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25">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25">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25">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25">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25">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25">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25">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25">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25">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25">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25">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25">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25">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25">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25">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25">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25">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25">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25">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25">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25">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25">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25">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25">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25">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25">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25">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25">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25">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25">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25">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25">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25">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25">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25">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25">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25">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25">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25">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25">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25">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25">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25">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25">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25">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25">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25">
      <c r="B219">
        <v>9</v>
      </c>
      <c r="C219">
        <v>2016</v>
      </c>
      <c r="D219" s="3" t="s">
        <v>310</v>
      </c>
      <c r="E219" s="1">
        <v>2.6301507494557441</v>
      </c>
      <c r="F219" s="1">
        <v>2.83727272532203</v>
      </c>
      <c r="G219" s="1">
        <v>2.7148663054175555</v>
      </c>
      <c r="H219" s="1">
        <v>2.8479268143816694</v>
      </c>
      <c r="I219" s="1">
        <v>2.6796774325832242</v>
      </c>
      <c r="J219" s="1">
        <v>2.7419079008855318</v>
      </c>
      <c r="K219" s="1">
        <v>2.7194185894589094</v>
      </c>
      <c r="L219" s="1">
        <v>2.8753877630039137</v>
      </c>
      <c r="M219" s="1">
        <v>2.6875200214385986</v>
      </c>
      <c r="N219" s="1">
        <v>2.7515900147572139</v>
      </c>
    </row>
  </sheetData>
  <sheetProtection algorithmName="SHA-512" hashValue="BGqTlkCbmLVMuEgh9RyuKhUtSkRfMdGEUdftkWbp5TuqkwCFlM34Au2R0dF9WXrQS2YWP/gYZle2RgyBMzDwsA==" saltValue="WUuGWFrTU3K3KffAg/FuI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19"/>
  <sheetViews>
    <sheetView topLeftCell="B205" workbookViewId="0">
      <selection activeCell="F224" sqref="F224"/>
    </sheetView>
  </sheetViews>
  <sheetFormatPr defaultRowHeight="15" x14ac:dyDescent="0.25"/>
  <cols>
    <col min="1" max="1" width="0" hidden="1" customWidth="1"/>
    <col min="4" max="4" width="14.85546875" customWidth="1"/>
    <col min="5" max="5" width="9.140625" style="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140625" style="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25">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25">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25">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25">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25">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25">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25">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25">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25">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25">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25">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25">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25">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25">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25">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25">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25">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25">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25">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25">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25">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25">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25">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25">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25">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25">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25">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25">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25">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25">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25">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25">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25">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25">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25">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25">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25">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25">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25">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25">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25">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25">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25">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25">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25">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25">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25">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25">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25">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25">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25">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25">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25">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25">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25">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25">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25">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25">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25">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25">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25">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25">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25">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25">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25">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25">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25">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25">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25">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25">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25">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25">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25">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25">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25">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25">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25">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25">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25">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25">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25">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25">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25">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25">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25">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25">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25">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25">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25">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25">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25">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25">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25">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25">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25">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25">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25">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25">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25">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25">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25">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25">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25">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25">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25">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25">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25">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25">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25">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25">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25">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25">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25">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25">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25">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25">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25">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25">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25">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25">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25">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25">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25">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25">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25">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25">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25">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25">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25">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25">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25">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25">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25">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25">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25">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25">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25">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25">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25">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25">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25">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25">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25">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25">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25">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25">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25">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25">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25">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25">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25">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25">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25">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25">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25">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25">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25">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25">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25">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25">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25">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25">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25">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25">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25">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25">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25">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25">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25">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25">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25">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25">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25">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25">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25">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25">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25">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25">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25">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25">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25">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25">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25">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25">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25">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25">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25">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25">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25">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25">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25">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25">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25">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25">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25">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25">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25">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25">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25">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25">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25">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25">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25">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25">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25">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25">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25">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25">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25">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25">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25">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25">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25">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25">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25">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25">
      <c r="B219">
        <v>9</v>
      </c>
      <c r="C219">
        <v>2016</v>
      </c>
      <c r="D219" s="3" t="s">
        <v>310</v>
      </c>
      <c r="E219" s="1">
        <v>8.8956944324352119</v>
      </c>
      <c r="F219" s="1">
        <v>9.2105769285788899</v>
      </c>
      <c r="G219" s="1">
        <v>8.7424590522474279</v>
      </c>
      <c r="H219" s="1">
        <v>9.0656249721844997</v>
      </c>
      <c r="I219" s="1">
        <v>8.5333871072338479</v>
      </c>
      <c r="J219" s="1">
        <v>8.9183742137043023</v>
      </c>
      <c r="K219" s="1">
        <v>9.1271717668783783</v>
      </c>
      <c r="L219" s="1">
        <v>8.6599999886971926</v>
      </c>
      <c r="M219" s="1">
        <v>8.5361290900937981</v>
      </c>
      <c r="N219" s="1">
        <v>8.8527807873221303</v>
      </c>
    </row>
  </sheetData>
  <sheetProtection algorithmName="SHA-512" hashValue="kdk9OoypNYJCemKZm4aGX/NnctTCwvaIfKH+6yh9MyZEAXvbf7b4SkSUhTf2WmVdDat1kXpdkOGO9uGvZFmr/g==" saltValue="lKA615alDHH3ZUaVFR6ot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22"/>
  <sheetViews>
    <sheetView topLeftCell="B205" workbookViewId="0">
      <selection activeCell="K226" sqref="K226"/>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4257812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6</v>
      </c>
      <c r="C3">
        <v>1998</v>
      </c>
      <c r="D3" t="s">
        <v>14</v>
      </c>
    </row>
    <row r="4" spans="2:14" x14ac:dyDescent="0.25">
      <c r="B4">
        <v>7</v>
      </c>
      <c r="C4">
        <v>1998</v>
      </c>
      <c r="D4" t="s">
        <v>14</v>
      </c>
    </row>
    <row r="5" spans="2:14" x14ac:dyDescent="0.25">
      <c r="B5">
        <v>8</v>
      </c>
      <c r="C5">
        <v>1998</v>
      </c>
      <c r="D5" t="s">
        <v>14</v>
      </c>
    </row>
    <row r="6" spans="2:14" x14ac:dyDescent="0.25">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25">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25">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25">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25">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25">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25">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25">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25">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25">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25">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25">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25">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25">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25">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25">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25">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25">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25">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25">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25">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25">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25">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25">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25">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25">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25">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25">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25">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25">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25">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25">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25">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25">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25">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25">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25">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25">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25">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25">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25">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25">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25">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25">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25">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25">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25">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25">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25">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25">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25">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25">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25">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25">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25">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25">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25">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25">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25">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25">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25">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25">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25">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25">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25">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25">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25">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25">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25">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25">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25">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25">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25">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25">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25">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25">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25">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25">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25">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25">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25">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25">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25">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25">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25">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25">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25">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25">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25">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25">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25">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25">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25">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25">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25">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25">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25">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25">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25">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25">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25">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25">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25">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25">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25">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25">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25">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25">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25">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25">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25">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25">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25">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25">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25">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25">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25">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25">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25">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25">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25">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25">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25">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25">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25">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25">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25">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25">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25">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25">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25">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25">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25">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25">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25">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25">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25">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25">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25">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25">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25">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25">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25">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25">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25">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25">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25">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25">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25">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25">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25">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25">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25">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25">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25">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25">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25">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25">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25">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25">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25">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25">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25">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25">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25">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25">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25">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25">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25">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25">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25">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25">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25">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25">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25">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25">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25">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25">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25">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25">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25">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25">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25">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25">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25">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25">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25">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25">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25">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25">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25">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25">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25">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25">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25">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25">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25">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25">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25">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25">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25">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25">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25">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25">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25">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25">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25">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25">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25">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25">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25">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25">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25">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25">
      <c r="B219">
        <v>6</v>
      </c>
      <c r="C219">
        <v>2016</v>
      </c>
      <c r="D219" t="s">
        <v>310</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25">
      <c r="B220">
        <v>7</v>
      </c>
      <c r="C220">
        <v>2016</v>
      </c>
      <c r="D220" t="s">
        <v>310</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25">
      <c r="B221">
        <v>8</v>
      </c>
      <c r="C221">
        <v>2016</v>
      </c>
      <c r="D221" t="s">
        <v>310</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25">
      <c r="B222">
        <v>9</v>
      </c>
      <c r="C222">
        <v>2016</v>
      </c>
      <c r="D222" t="s">
        <v>310</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sheetData>
  <sheetProtection algorithmName="SHA-512" hashValue="BLkTkgVPrRytBjgx0o6KHjQuV2Sxpgdqugcvl8pDkMVilgQHE20J78ZBWQ8fBp9Uguoc/JarFQorcALaHCifeQ==" saltValue="DM8T1CDmeEOKWPGNjyEtA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19"/>
  <sheetViews>
    <sheetView topLeftCell="B187" workbookViewId="0">
      <selection activeCell="N223" sqref="N223"/>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8554687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25">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25">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25">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25">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25">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25">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25">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25">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25">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25">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25">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25">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25">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25">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25">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25">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25">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25">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25">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25">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25">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25">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25">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25">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25">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25">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25">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25">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25">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25">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25">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25">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25">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25">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25">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25">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25">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25">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25">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25">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25">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25">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25">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25">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25">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25">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25">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25">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25">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25">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25">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25">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25">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25">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25">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25">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25">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25">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25">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25">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25">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25">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25">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25">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25">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25">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25">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25">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25">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25">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25">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25">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25">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25">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25">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25">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25">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25">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25">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25">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25">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25">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25">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25">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25">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25">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25">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25">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25">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25">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25">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25">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25">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25">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25">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25">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25">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25">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25">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25">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25">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25">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25">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25">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25">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25">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25">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25">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25">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25">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25">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25">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25">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25">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25">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25">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25">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25">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25">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25">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25">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25">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25">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25">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25">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25">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25">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25">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25">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25">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25">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25">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25">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25">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25">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25">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25">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25">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25">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25">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25">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25">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25">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25">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25">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25">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25">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25">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25">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25">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25">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25">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25">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25">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25">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25">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25">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25">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25">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25">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25">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25">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25">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25">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25">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25">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25">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25">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25">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25">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25">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25">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25">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25">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25">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25">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25">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25">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25">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25">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25">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25">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25">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25">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25">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25">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25">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25">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25">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25">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25">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25">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25">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25">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25">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25">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25">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25">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25">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25">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25">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25">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25">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25">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25">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25">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25">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25">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25">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25">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25">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25">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25">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25">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25">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25">
      <c r="B219">
        <v>9</v>
      </c>
      <c r="C219">
        <v>2016</v>
      </c>
      <c r="D219" s="3" t="s">
        <v>310</v>
      </c>
      <c r="E219" s="1">
        <v>2.3253488440846288</v>
      </c>
      <c r="F219" s="1">
        <v>2.4528125077486029</v>
      </c>
      <c r="G219" s="1">
        <v>2.3479104469071572</v>
      </c>
      <c r="H219" s="1">
        <v>2.3541304261788079</v>
      </c>
      <c r="I219" s="1">
        <v>2.3644827439867222</v>
      </c>
      <c r="J219" s="1">
        <v>2.4134765658527613</v>
      </c>
      <c r="K219" s="1">
        <v>2.3692000230153396</v>
      </c>
      <c r="L219" s="1">
        <v>2.3909829050047784</v>
      </c>
      <c r="M219" s="1">
        <v>2.3689655229963105</v>
      </c>
      <c r="N219" s="1">
        <v>2.3717726268425929</v>
      </c>
    </row>
  </sheetData>
  <sheetProtection algorithmName="SHA-512" hashValue="JWIJDEN0uqjizoXcRMnUoSjMvGfL1+n762yzSJr0ROoBazyfpg6iw+oonxlfde2rZDafPWHoV79xOvj2W1WdNA==" saltValue="9B059nKx7UDltjHcl6sLr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2016-11-01T16:25:24Z</dcterms:modified>
</cp:coreProperties>
</file>