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<sst xmlns="http://schemas.openxmlformats.org/spreadsheetml/2006/main" count="530" uniqueCount="286">
  <si>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</si>
  <si>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</si>
  <si>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</si>
  <si>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</si>
  <si>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</si>
  <si>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</si>
  <si>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</si>
  <si>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</si>
  <si>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</si>
  <si>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</si>
  <si>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</si>
  <si>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</si>
  <si>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</si>
  <si>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</si>
  <si>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</si>
  <si>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</si>
  <si>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</si>
  <si>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</si>
  <si>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</si>
  <si>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</si>
  <si>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</si>
  <si>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</si>
  <si>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</si>
  <si>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</si>
  <si>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</si>
  <si>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</si>
  <si>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</si>
  <si>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</si>
  <si>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</si>
  <si>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</si>
  <si>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</si>
  <si>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</si>
  <si>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</si>
  <si>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</si>
  <si>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</si>
  <si>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</si>
  <si>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</si>
  <si>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</si>
  <si>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</si>
  <si>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</si>
  <si>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</si>
  <si>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</si>
  <si>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</si>
  <si>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</si>
  <si>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</si>
  <si>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</si>
  <si>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</si>
  <si>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</si>
  <si>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</si>
  <si>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</si>
  <si>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</si>
  <si>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</si>
  <si>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</si>
  <si>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</si>
  <si>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</si>
  <si>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</si>
  <si>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</si>
  <si>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</si>
  <si>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</si>
  <si>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</si>
  <si>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</si>
  <si>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</si>
  <si>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</si>
  <si>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</si>
  <si>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</si>
  <si>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</si>
  <si>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</si>
  <si>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</si>
  <si>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</si>
  <si>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</si>
  <si>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</si>
  <si>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</si>
  <si>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</si>
  <si>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</si>
  <si>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</si>
  <si>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</si>
  <si>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</si>
  <si>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</si>
  <si>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</si>
  <si>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</si>
  <si>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</si>
  <si>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</si>
  <si>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</si>
  <si>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</si>
  <si>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</si>
  <si>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</si>
  <si>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</si>
  <si>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</si>
  <si>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</si>
  <si>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</si>
  <si>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</si>
  <si>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</si>
  <si>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</si>
  <si>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</si>
  <si>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</si>
  <si>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</si>
  <si>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</si>
  <si>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</si>
  <si>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</si>
  <si>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</si>
  <si>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</si>
  <si>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</si>
  <si>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</si>
  <si>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</si>
  <si>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</si>
  <si>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</si>
  <si>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</si>
  <si>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</si>
  <si>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</si>
  <si>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</si>
  <si>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</si>
  <si>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</si>
  <si>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</si>
  <si>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</si>
  <si>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</si>
  <si>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</si>
  <si>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</si>
  <si>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</si>
  <si>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</si>
  <si>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</si>
  <si>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</si>
  <si>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</si>
  <si>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</si>
  <si>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</si>
  <si>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</si>
  <si>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</si>
  <si>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</si>
  <si>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</si>
  <si>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</si>
  <si>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</si>
  <si>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</si>
  <si>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</si>
  <si>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</si>
  <si>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</si>
  <si>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</si>
  <si>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</si>
  <si>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</si>
  <si>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</si>
  <si>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</si>
  <si>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</si>
  <si>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</si>
  <si>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</si>
  <si>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</si>
  <si>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</si>
  <si>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</si>
  <si>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</si>
  <si>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</si>
  <si>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</si>
  <si>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</si>
  <si>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</si>
  <si>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</si>
  <si>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</si>
  <si>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</si>
  <si>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</si>
  <si>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</si>
  <si>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</si>
  <si>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</si>
  <si>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</si>
  <si>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</si>
  <si>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</si>
  <si>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</si>
  <si>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</si>
  <si>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</si>
  <si>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</si>
  <si>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</si>
  <si>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</si>
  <si>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</si>
  <si>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</si>
  <si>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</si>
  <si>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</si>
  <si>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</si>
  <si>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</si>
  <si>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</si>
  <si>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</si>
  <si>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</si>
  <si>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</si>
  <si>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</si>
  <si>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</si>
  <si>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</si>
  <si>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</si>
  <si>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</si>
  <si>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</si>
  <si>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</si>
  <si>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</si>
  <si>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</si>
  <si>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</si>
  <si>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</si>
  <si>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</si>
  <si>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</si>
  <si>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</si>
  <si>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</si>
  <si>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</si>
  <si>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</si>
  <si>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</si>
  <si>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</si>
  <si>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</si>
  <si>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</si>
  <si>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</si>
  <si>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</si>
  <si>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</si>
  <si>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</si>
  <si>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</si>
  <si>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</si>
  <si>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</si>
  <si>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</si>
  <si>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</si>
  <si>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</si>
  <si>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</si>
  <si>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</si>
  <si>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</si>
  <si>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</si>
  <si>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</si>
  <si>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</si>
  <si>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</si>
  <si>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</si>
  <si>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</si>
  <si>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</si>
  <si>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</si>
  <si>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</si>
  <si>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</si>
  <si>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</si>
  <si>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</si>
  <si>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</si>
  <si>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</si>
  <si>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</si>
  <si>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</si>
  <si>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</si>
  <si>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</si>
  <si>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</si>
  <si>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</si>
  <si>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</si>
  <si>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</si>
  <si>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</si>
  <si>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</si>
  <si>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</si>
  <si>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</si>
  <si>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</si>
  <si>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</si>
  <si>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</si>
  <si>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</si>
  <si>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</si>
  <si>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</si>
  <si>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</si>
  <si>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</si>
  <si>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</si>
  <si>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</si>
  <si>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</si>
  <si>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</si>
  <si>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</si>
  <si>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</si>
  <si>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</si>
  <si>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</si>
  <si>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</si>
  <si>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</si>
  <si>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</si>
  <si>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</si>
  <si>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</si>
  <si>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</si>
  <si>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</si>
  <si>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</si>
  <si>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</si>
  <si>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</si>
  <si>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</si>
  <si>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</si>
  <si>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</si>
  <si>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</si>
  <si>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</si>
  <si>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</si>
  <si>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</si>
  <si>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</si>
  <si>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</si>
  <si>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</si>
  <si>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</si>
  <si>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</si>
  <si>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</si>
  <si>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</si>
  <si>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</si>
  <si>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</si>
  <si>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</si>
  <si>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</si>
  <si>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</si>
  <si>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</si>
  <si>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</si>
  <si>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</si>
  <si>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7.12.17</t>
  </si>
  <si>
    <t>Source:  USDA WASDE Report 7.12.17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</si>
</sst>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14255</c:v>
                </c:pt>
              </c:numCache>
            </c:numRef>
          </c:val>
        </c:ser>
        <c:axId val="40790690"/>
        <c:axId val="31571891"/>
      </c:barChart>
      <c:catAx>
        <c:axId val="4079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1891"/>
        <c:crosses val="autoZero"/>
        <c:auto val="1"/>
        <c:lblOffset val="100"/>
        <c:tickLblSkip val="3"/>
        <c:noMultiLvlLbl val="0"/>
      </c:catAx>
      <c:valAx>
        <c:axId val="31571891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0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5113</c:v>
                </c:pt>
                <c:pt idx="43">
                  <c:v>5425</c:v>
                </c:pt>
                <c:pt idx="44">
                  <c:v>5475</c:v>
                </c:pt>
              </c:numCache>
            </c:numRef>
          </c:val>
        </c:ser>
        <c:axId val="64131868"/>
        <c:axId val="40315901"/>
      </c:barChart>
      <c:catAx>
        <c:axId val="6413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0315901"/>
        <c:crosses val="autoZero"/>
        <c:auto val="0"/>
        <c:lblOffset val="100"/>
        <c:tickLblSkip val="3"/>
        <c:tickMarkSkip val="2"/>
        <c:noMultiLvlLbl val="0"/>
      </c:catAx>
      <c:valAx>
        <c:axId val="403159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1318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0.1626817844886754</c:v>
                </c:pt>
                <c:pt idx="44">
                  <c:v>0.16202090592334495</c:v>
                </c:pt>
              </c:numCache>
            </c:numRef>
          </c:val>
        </c:ser>
        <c:axId val="27298790"/>
        <c:axId val="44362519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3.3</c:v>
                </c:pt>
              </c:numCache>
            </c:numRef>
          </c:val>
          <c:smooth val="0"/>
        </c:ser>
        <c:axId val="63718352"/>
        <c:axId val="36594257"/>
      </c:lineChart>
      <c:catAx>
        <c:axId val="272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362519"/>
        <c:crosses val="autoZero"/>
        <c:auto val="0"/>
        <c:lblOffset val="100"/>
        <c:tickLblSkip val="3"/>
        <c:tickMarkSkip val="2"/>
        <c:noMultiLvlLbl val="0"/>
      </c:catAx>
      <c:valAx>
        <c:axId val="44362519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298790"/>
        <c:crossesAt val="1"/>
        <c:crossBetween val="between"/>
        <c:dispUnits/>
      </c:valAx>
      <c:catAx>
        <c:axId val="63718352"/>
        <c:scaling>
          <c:orientation val="minMax"/>
        </c:scaling>
        <c:axPos val="b"/>
        <c:delete val="1"/>
        <c:majorTickMark val="out"/>
        <c:minorTickMark val="none"/>
        <c:tickLblPos val="nextTo"/>
        <c:crossAx val="36594257"/>
        <c:crosses val="autoZero"/>
        <c:auto val="0"/>
        <c:lblOffset val="100"/>
        <c:tickLblSkip val="1"/>
        <c:noMultiLvlLbl val="0"/>
      </c:catAx>
      <c:valAx>
        <c:axId val="36594257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718352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2225</c:v>
                </c:pt>
                <c:pt idx="44">
                  <c:v>1875</c:v>
                </c:pt>
              </c:numCache>
            </c:numRef>
          </c:val>
        </c:ser>
        <c:axId val="60912858"/>
        <c:axId val="11344811"/>
      </c:barChart>
      <c:catAx>
        <c:axId val="6091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1344811"/>
        <c:crosses val="autoZero"/>
        <c:auto val="0"/>
        <c:lblOffset val="100"/>
        <c:tickLblSkip val="3"/>
        <c:tickMarkSkip val="2"/>
        <c:noMultiLvlLbl val="0"/>
      </c:catAx>
      <c:valAx>
        <c:axId val="11344811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9128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3.3</c:v>
                </c:pt>
              </c:numCache>
            </c:numRef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6514469"/>
        <c:crosses val="autoZero"/>
        <c:auto val="0"/>
        <c:lblOffset val="100"/>
        <c:tickLblSkip val="3"/>
        <c:tickMarkSkip val="2"/>
        <c:noMultiLvlLbl val="0"/>
      </c:catAx>
      <c:valAx>
        <c:axId val="465144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994436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5113</c:v>
                </c:pt>
                <c:pt idx="43">
                  <c:v>5425</c:v>
                </c:pt>
                <c:pt idx="44">
                  <c:v>5475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3.3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5113</c:v>
                </c:pt>
                <c:pt idx="43">
                  <c:v>5425</c:v>
                </c:pt>
                <c:pt idx="44">
                  <c:v>5475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15977038"/>
        <c:axId val="9575615"/>
      </c:scatterChart>
      <c:valAx>
        <c:axId val="15977038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575615"/>
        <c:crosses val="autoZero"/>
        <c:crossBetween val="midCat"/>
        <c:dispUnits/>
      </c:valAx>
      <c:valAx>
        <c:axId val="9575615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7038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2370.2736000000004</c:v>
                </c:pt>
                <c:pt idx="44">
                  <c:v>2325</c:v>
                </c:pt>
              </c:numCache>
            </c:numRef>
          </c:val>
        </c:ser>
        <c:axId val="19071672"/>
        <c:axId val="37427321"/>
      </c:barChart>
      <c:catAx>
        <c:axId val="1907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7427321"/>
        <c:crosses val="autoZero"/>
        <c:auto val="0"/>
        <c:lblOffset val="100"/>
        <c:tickLblSkip val="2"/>
        <c:tickMarkSkip val="2"/>
        <c:noMultiLvlLbl val="0"/>
      </c:catAx>
      <c:valAx>
        <c:axId val="37427321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071672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0.48889869136891634</c:v>
                </c:pt>
                <c:pt idx="43">
                  <c:v>0.4568177326820926</c:v>
                </c:pt>
                <c:pt idx="44">
                  <c:v>0.49105576990529637</c:v>
                </c:pt>
              </c:numCache>
            </c:numRef>
          </c:val>
        </c:ser>
        <c:axId val="1301570"/>
        <c:axId val="11714131"/>
      </c:barChart>
      <c:catAx>
        <c:axId val="130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14131"/>
        <c:crosses val="autoZero"/>
        <c:auto val="0"/>
        <c:lblOffset val="100"/>
        <c:tickLblSkip val="2"/>
        <c:noMultiLvlLbl val="0"/>
      </c:catAx>
      <c:valAx>
        <c:axId val="11714131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15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0.35977697154875793</c:v>
                </c:pt>
                <c:pt idx="15">
                  <c:v>0.3858295334970186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0.3759006028525217</c:v>
                </c:pt>
                <c:pt idx="14">
                  <c:v>0.358126618468259</c:v>
                </c:pt>
                <c:pt idx="15">
                  <c:v>0.38407576289021395</c:v>
                </c:pt>
              </c:numCache>
            </c:numRef>
          </c:val>
        </c:ser>
        <c:axId val="38318316"/>
        <c:axId val="9320525"/>
      </c:barChart>
      <c:catAx>
        <c:axId val="38318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0525"/>
        <c:crosses val="autoZero"/>
        <c:auto val="0"/>
        <c:lblOffset val="100"/>
        <c:tickLblSkip val="1"/>
        <c:noMultiLvlLbl val="0"/>
      </c:catAx>
      <c:valAx>
        <c:axId val="932052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183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5450</c:v>
                </c:pt>
                <c:pt idx="15">
                  <c:v>5500</c:v>
                </c:pt>
              </c:numCache>
            </c:numRef>
          </c:val>
        </c:ser>
        <c:axId val="16775862"/>
        <c:axId val="16765031"/>
      </c:barChart>
      <c:catAx>
        <c:axId val="1677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5031"/>
        <c:crosses val="autoZero"/>
        <c:auto val="0"/>
        <c:lblOffset val="100"/>
        <c:tickLblSkip val="1"/>
        <c:noMultiLvlLbl val="0"/>
      </c:catAx>
      <c:valAx>
        <c:axId val="16765031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758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0.35977697154875793</c:v>
                </c:pt>
                <c:pt idx="15">
                  <c:v>0.3858295334970186</c:v>
                </c:pt>
              </c:numCache>
            </c:numRef>
          </c:val>
        </c:ser>
        <c:axId val="16667552"/>
        <c:axId val="15790241"/>
      </c:barChart>
      <c:catAx>
        <c:axId val="1666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0241"/>
        <c:crosses val="autoZero"/>
        <c:auto val="0"/>
        <c:lblOffset val="100"/>
        <c:tickLblSkip val="1"/>
        <c:noMultiLvlLbl val="0"/>
      </c:catAx>
      <c:valAx>
        <c:axId val="15790241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75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10279.685</c:v>
                </c:pt>
              </c:numCache>
            </c:numRef>
          </c:val>
        </c:ser>
        <c:axId val="15711564"/>
        <c:axId val="7186349"/>
      </c:barChart>
      <c:catAx>
        <c:axId val="1571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6349"/>
        <c:crosses val="autoZero"/>
        <c:auto val="1"/>
        <c:lblOffset val="100"/>
        <c:tickLblSkip val="3"/>
        <c:noMultiLvlLbl val="0"/>
      </c:catAx>
      <c:valAx>
        <c:axId val="7186349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1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5113</c:v>
                </c:pt>
                <c:pt idx="43">
                  <c:v>5425</c:v>
                </c:pt>
                <c:pt idx="44">
                  <c:v>5475</c:v>
                </c:pt>
              </c:numCache>
            </c:numRef>
          </c:val>
        </c:ser>
        <c:axId val="7894442"/>
        <c:axId val="3941115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3.35</c:v>
                </c:pt>
                <c:pt idx="44">
                  <c:v>3.3</c:v>
                </c:pt>
              </c:numCache>
            </c:numRef>
          </c:val>
          <c:smooth val="0"/>
        </c:ser>
        <c:axId val="35470036"/>
        <c:axId val="50794869"/>
      </c:lineChart>
      <c:catAx>
        <c:axId val="78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41115"/>
        <c:crosses val="autoZero"/>
        <c:auto val="0"/>
        <c:lblOffset val="100"/>
        <c:tickLblSkip val="2"/>
        <c:tickMarkSkip val="2"/>
        <c:noMultiLvlLbl val="0"/>
      </c:catAx>
      <c:valAx>
        <c:axId val="3941115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894442"/>
        <c:crossesAt val="1"/>
        <c:crossBetween val="between"/>
        <c:dispUnits/>
      </c:valAx>
      <c:catAx>
        <c:axId val="35470036"/>
        <c:scaling>
          <c:orientation val="minMax"/>
        </c:scaling>
        <c:axPos val="b"/>
        <c:delete val="1"/>
        <c:majorTickMark val="out"/>
        <c:minorTickMark val="none"/>
        <c:tickLblPos val="nextTo"/>
        <c:crossAx val="50794869"/>
        <c:crosses val="autoZero"/>
        <c:auto val="0"/>
        <c:lblOffset val="100"/>
        <c:tickLblSkip val="1"/>
        <c:noMultiLvlLbl val="0"/>
      </c:catAx>
      <c:valAx>
        <c:axId val="50794869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70036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14582.439999999999</c:v>
                </c:pt>
              </c:numCache>
            </c:numRef>
          </c:val>
        </c:ser>
        <c:axId val="64677142"/>
        <c:axId val="45223367"/>
      </c:barChart>
      <c:cat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3367"/>
        <c:crosses val="autoZero"/>
        <c:auto val="1"/>
        <c:lblOffset val="100"/>
        <c:tickLblSkip val="3"/>
        <c:noMultiLvlLbl val="0"/>
      </c:catAx>
      <c:valAx>
        <c:axId val="45223367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6650</c:v>
                </c:pt>
                <c:pt idx="43">
                  <c:v>6920</c:v>
                </c:pt>
                <c:pt idx="44">
                  <c:v>7000</c:v>
                </c:pt>
              </c:numCache>
            </c:numRef>
          </c:val>
        </c:ser>
        <c:axId val="4357120"/>
        <c:axId val="39214081"/>
      </c:barChart>
      <c:catAx>
        <c:axId val="43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081"/>
        <c:crosses val="autoZero"/>
        <c:auto val="0"/>
        <c:lblOffset val="100"/>
        <c:tickLblSkip val="3"/>
        <c:noMultiLvlLbl val="0"/>
      </c:catAx>
      <c:valAx>
        <c:axId val="39214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1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0.1626817844886754</c:v>
                </c:pt>
                <c:pt idx="44">
                  <c:v>0.16202090592334495</c:v>
                </c:pt>
              </c:numCache>
            </c:numRef>
          </c:val>
        </c:ser>
        <c:axId val="17382410"/>
        <c:axId val="22223963"/>
      </c:barChart>
      <c:catAx>
        <c:axId val="1738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223963"/>
        <c:crosses val="autoZero"/>
        <c:auto val="0"/>
        <c:lblOffset val="100"/>
        <c:tickLblSkip val="3"/>
        <c:tickMarkSkip val="2"/>
        <c:noMultiLvlLbl val="0"/>
      </c:catAx>
      <c:valAx>
        <c:axId val="22223963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3824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170.7</c:v>
                </c:pt>
              </c:numCache>
            </c:numRef>
          </c:val>
        </c:ser>
        <c:axId val="65797940"/>
        <c:axId val="55310549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65797940"/>
        <c:axId val="55310549"/>
      </c:lineChart>
      <c:catAx>
        <c:axId val="657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5310549"/>
        <c:crosses val="autoZero"/>
        <c:auto val="0"/>
        <c:lblOffset val="100"/>
        <c:tickLblSkip val="5"/>
        <c:tickMarkSkip val="5"/>
        <c:noMultiLvlLbl val="0"/>
      </c:catAx>
      <c:valAx>
        <c:axId val="55310549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79794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90900</c:v>
                </c:pt>
              </c:numCache>
            </c:numRef>
          </c:val>
          <c:smooth val="0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0969455"/>
        <c:crosses val="autoZero"/>
        <c:auto val="0"/>
        <c:lblOffset val="100"/>
        <c:tickLblSkip val="5"/>
        <c:tickMarkSkip val="5"/>
        <c:noMultiLvlLbl val="0"/>
      </c:catAx>
      <c:valAx>
        <c:axId val="50969455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328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16940.2736</c:v>
                </c:pt>
                <c:pt idx="44">
                  <c:v>16675</c:v>
                </c:pt>
              </c:numCache>
            </c:numRef>
          </c:val>
        </c:ser>
        <c:axId val="56071912"/>
        <c:axId val="34885161"/>
      </c:barChart>
      <c:cat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4885161"/>
        <c:crosses val="autoZero"/>
        <c:auto val="0"/>
        <c:lblOffset val="100"/>
        <c:tickLblSkip val="3"/>
        <c:tickMarkSkip val="2"/>
        <c:noMultiLvlLbl val="0"/>
      </c:catAx>
      <c:valAx>
        <c:axId val="34885161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0719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14570</c:v>
                </c:pt>
                <c:pt idx="44">
                  <c:v>14350</c:v>
                </c:pt>
              </c:numCache>
            </c:numRef>
          </c:val>
          <c:smooth val="0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125763"/>
        <c:crosses val="autoZero"/>
        <c:auto val="0"/>
        <c:lblOffset val="100"/>
        <c:tickLblSkip val="3"/>
        <c:tickMarkSkip val="2"/>
        <c:noMultiLvlLbl val="0"/>
      </c:catAx>
      <c:valAx>
        <c:axId val="71257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309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08d6c7a-1bd3-4d3b-8a53-4629f938f021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90.9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170.7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b59e0b-5b75-4663-831d-32cc205a7072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8736ba7-2a2d-4926-927d-aed51e95fedb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90.9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90.9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96adc1c-6df3-4dbf-8b6e-c31b0c6a91d0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2e0e5ab-b68f-4626-af2c-4dfe7ae76f65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3fd1dff-a1d4-477b-87c0-2b1c6864e8de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a841e36-e4ee-484f-8a27-d48c81778b92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098aae5-2e0b-4419-b5cb-bc712d85f5e7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a398308-920d-4006-accd-41d4c045d6b7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6a95634-a7ae-4748-9045-112e520b9e34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170.7 bu./acre &amp; 90.9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83592fc-a04f-4cb1-a0b7-b03b918c1d52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d0c8727-4d16-4184-87ad-ecfb228c3761}" type="TxLink">
            <a:rPr lang="en-US" cap="none" sz="800" b="0" i="0" u="none" baseline="0">
              <a:solidFill>
                <a:srgbClr val="000000"/>
              </a:solidFill>
            </a:rPr>
            <a:t>Source:  USDA WASDE Report 7.12.17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21e885f-385c-4fb6-9444-706a8d42047c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790fa0f-c5d2-4bd4-aca9-97a80bd6eba1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7.12.17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686f31a-3b1a-4fd9-8d0a-7cce17d1317e}" type="TxLink">
            <a:rPr lang="en-US" cap="none" sz="11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8185091-0d2f-447b-b4c7-6d07d79d18cb}" type="TxLink">
            <a:rPr lang="en-US" cap="none" sz="11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1e223c3-fb7e-4ae5-b938-4a7267079a37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f73c808-442e-447d-ac89-34de8c0ca3ed}" type="TxLink">
            <a:rPr lang="en-US" cap="none" sz="800" b="0" i="0" u="none" baseline="0">
              <a:solidFill>
                <a:srgbClr val="000000"/>
              </a:solidFill>
            </a:rPr>
            <a:t>Source:  USDA WASDE Report 7.12.17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e024623-69e0-4d6b-9981-2aea3be391ca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90.9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54163ac-8665-41d2-b605-de19aea087bc}" type="TxLink">
            <a:rPr lang="en-US" cap="none" sz="800" b="0" i="0" u="none" baseline="0">
              <a:solidFill>
                <a:srgbClr val="000000"/>
              </a:solidFill>
            </a:rPr>
            <a:t>Source:  USDA WASDE Report 7.12.17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-1650.3150000000005</v>
      </c>
      <c r="BC96" s="68">
        <f>BB96</f>
        <v>-1650.3150000000005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2652.4399999999987</v>
      </c>
      <c r="CM96" s="266">
        <f>'Annual Raw Data'!AW36</f>
        <v>2652.4399999999987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6650</v>
      </c>
      <c r="N97" s="56">
        <f>'Annual Raw Data'!$AS$22</f>
        <v>5224</v>
      </c>
      <c r="O97" s="56">
        <f>'Annual Raw Data'!$AS$25</f>
        <v>5113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0.48889869136891634</v>
      </c>
      <c r="AH97" s="67">
        <f>O97/H97</f>
        <v>0.3759006028525217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68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6650</v>
      </c>
      <c r="AW97" s="68">
        <f t="shared" si="194"/>
        <v>5224</v>
      </c>
      <c r="AX97" s="68">
        <f t="shared" si="194"/>
        <v>5113</v>
      </c>
      <c r="AY97" s="68">
        <f t="shared" si="194"/>
        <v>11763</v>
      </c>
      <c r="AZ97" s="68">
        <f t="shared" si="194"/>
        <v>1901</v>
      </c>
      <c r="BA97" s="68">
        <f t="shared" si="194"/>
        <v>13664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0.12712236533957846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0.48889869136891634</v>
      </c>
      <c r="BQ97" s="61">
        <f t="shared" si="196"/>
        <v>0.3759006028525217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68</v>
      </c>
      <c r="CD97" s="62">
        <f>CA97+CB97+CC97</f>
        <v>15409.6792</v>
      </c>
      <c r="CE97" s="62">
        <f aca="true" t="shared" si="199" ref="CE97:CK97">L97</f>
        <v>0</v>
      </c>
      <c r="CF97" s="62">
        <f t="shared" si="199"/>
        <v>6650</v>
      </c>
      <c r="CG97" s="62">
        <f t="shared" si="199"/>
        <v>5224</v>
      </c>
      <c r="CH97" s="62">
        <f t="shared" si="199"/>
        <v>5113</v>
      </c>
      <c r="CI97" s="62">
        <f t="shared" si="199"/>
        <v>11763</v>
      </c>
      <c r="CJ97" s="62">
        <f t="shared" si="199"/>
        <v>1901</v>
      </c>
      <c r="CK97" s="62">
        <f t="shared" si="199"/>
        <v>13664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0.12712236533957846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0.48889869136891634</v>
      </c>
      <c r="DA97" s="62">
        <f t="shared" si="200"/>
        <v>0.3759006028525217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55</v>
      </c>
      <c r="K98" s="56">
        <f>'Annual Raw Data'!$AT$15</f>
        <v>16940.2736</v>
      </c>
      <c r="L98" s="58"/>
      <c r="M98" s="56">
        <f>'Annual Raw Data'!$AT$21</f>
        <v>6920</v>
      </c>
      <c r="N98" s="56">
        <f>'Annual Raw Data'!$AT$22</f>
        <v>5450</v>
      </c>
      <c r="O98" s="56">
        <f>'Annual Raw Data'!$AT$25</f>
        <v>5425</v>
      </c>
      <c r="P98" s="56">
        <f>'Annual Raw Data'!$AT$26</f>
        <v>12345</v>
      </c>
      <c r="Q98" s="56">
        <f>'Annual Raw Data'!$AT$29</f>
        <v>2225</v>
      </c>
      <c r="R98" s="56">
        <f>'Annual Raw Data'!$AT$31</f>
        <v>14570</v>
      </c>
      <c r="S98" s="56">
        <f>'Annual Raw Data'!$AT$34</f>
        <v>2370.2736000000004</v>
      </c>
      <c r="T98" s="56">
        <f>'Annual Raw Data'!$AT$36</f>
        <v>2370.2736000000004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0.1626817844886754</v>
      </c>
      <c r="Y98" s="60">
        <f>'Annual Raw Data'!$AT$43</f>
        <v>3.35</v>
      </c>
      <c r="Z98" s="60">
        <v>9</v>
      </c>
      <c r="AA98" s="64">
        <f>Z98/Y98</f>
        <v>2.6865671641791042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0.4568177326820926</v>
      </c>
      <c r="AH98" s="67">
        <f>O98/H98</f>
        <v>0.358126618468259</v>
      </c>
      <c r="AI98" s="67">
        <f>N98/H98</f>
        <v>0.35977697154875793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55</v>
      </c>
      <c r="AT98" s="68">
        <f t="shared" si="184"/>
        <v>16940.2736</v>
      </c>
      <c r="AU98" s="61">
        <f aca="true" t="shared" si="202" ref="AU98:BA98">L98</f>
        <v>0</v>
      </c>
      <c r="AV98" s="68">
        <f t="shared" si="202"/>
        <v>6920</v>
      </c>
      <c r="AW98" s="68">
        <f t="shared" si="202"/>
        <v>5450</v>
      </c>
      <c r="AX98" s="68">
        <f t="shared" si="202"/>
        <v>5425</v>
      </c>
      <c r="AY98" s="68">
        <f t="shared" si="202"/>
        <v>12345</v>
      </c>
      <c r="AZ98" s="68">
        <f t="shared" si="202"/>
        <v>2225</v>
      </c>
      <c r="BA98" s="68">
        <f t="shared" si="202"/>
        <v>14570</v>
      </c>
      <c r="BB98" s="68">
        <f>'Annual Raw Data'!AV36</f>
        <v>-1650.3150000000005</v>
      </c>
      <c r="BC98" s="68">
        <f>BB98</f>
        <v>-1650.3150000000005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0.1626817844886754</v>
      </c>
      <c r="BH98" s="61">
        <f t="shared" si="203"/>
        <v>3.35</v>
      </c>
      <c r="BI98" s="61">
        <f t="shared" si="203"/>
        <v>9</v>
      </c>
      <c r="BJ98" s="61">
        <f t="shared" si="203"/>
        <v>2.6865671641791042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0.4568177326820926</v>
      </c>
      <c r="BQ98" s="61">
        <f t="shared" si="196"/>
        <v>0.358126618468259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55</v>
      </c>
      <c r="CD98" s="62">
        <f>CA98+CB98+CC98</f>
        <v>16940.2736</v>
      </c>
      <c r="CE98" s="62">
        <f aca="true" t="shared" si="204" ref="CE98:CK98">L98</f>
        <v>0</v>
      </c>
      <c r="CF98" s="62">
        <f t="shared" si="204"/>
        <v>6920</v>
      </c>
      <c r="CG98" s="62">
        <f t="shared" si="204"/>
        <v>5450</v>
      </c>
      <c r="CH98" s="62">
        <f t="shared" si="204"/>
        <v>5425</v>
      </c>
      <c r="CI98" s="62">
        <f t="shared" si="204"/>
        <v>12345</v>
      </c>
      <c r="CJ98" s="62">
        <f t="shared" si="204"/>
        <v>2225</v>
      </c>
      <c r="CK98" s="62">
        <f t="shared" si="204"/>
        <v>14570</v>
      </c>
      <c r="CL98" s="266">
        <f>'Annual Raw Data'!AW36</f>
        <v>2652.4399999999987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0.1626817844886754</v>
      </c>
      <c r="CR98" s="62">
        <f t="shared" si="205"/>
        <v>3.35</v>
      </c>
      <c r="CS98" s="62">
        <f t="shared" si="205"/>
        <v>9</v>
      </c>
      <c r="CT98" s="62">
        <f t="shared" si="205"/>
        <v>2.6865671641791042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0.4568177326820926</v>
      </c>
      <c r="DA98" s="62">
        <f t="shared" si="205"/>
        <v>0.358126618468259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90900</v>
      </c>
      <c r="F99" s="241">
        <f>'Annual Raw Data'!$AU$9*1000</f>
        <v>83500</v>
      </c>
      <c r="G99" s="242">
        <f>'Annual Raw Data'!$AU$10</f>
        <v>170.7</v>
      </c>
      <c r="H99" s="241">
        <f>'Annual Raw Data'!$AU$12</f>
        <v>14255</v>
      </c>
      <c r="I99" s="241">
        <f>'Annual Raw Data'!$AU$13</f>
        <v>2370</v>
      </c>
      <c r="J99" s="243">
        <f>'Annual Raw Data'!$AU$14</f>
        <v>50</v>
      </c>
      <c r="K99" s="241">
        <f>'Annual Raw Data'!$AU$15</f>
        <v>16675</v>
      </c>
      <c r="L99" s="243"/>
      <c r="M99" s="241">
        <f>'Annual Raw Data'!$AU$21</f>
        <v>7000</v>
      </c>
      <c r="N99" s="241">
        <f>'Annual Raw Data'!$AU$22</f>
        <v>5500</v>
      </c>
      <c r="O99" s="241">
        <f>'Annual Raw Data'!$AU$25</f>
        <v>5475</v>
      </c>
      <c r="P99" s="241">
        <f>'Annual Raw Data'!$AU$26</f>
        <v>12475</v>
      </c>
      <c r="Q99" s="241">
        <f>'Annual Raw Data'!$AU$29</f>
        <v>1875</v>
      </c>
      <c r="R99" s="241">
        <f>'Annual Raw Data'!$AU$31</f>
        <v>14350</v>
      </c>
      <c r="S99" s="241">
        <f>'Annual Raw Data'!$AU$34</f>
        <v>2325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0.16202090592334495</v>
      </c>
      <c r="Y99" s="246">
        <f>'Annual Raw Data'!$AU$43</f>
        <v>3.3</v>
      </c>
      <c r="Z99" s="246">
        <v>9</v>
      </c>
      <c r="AA99" s="247">
        <f>Z99/Y99</f>
        <v>2.7272727272727275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0.49105576990529637</v>
      </c>
      <c r="AH99" s="250">
        <f>O99/H99</f>
        <v>0.38407576289021395</v>
      </c>
      <c r="AI99" s="250">
        <f>N99/H99</f>
        <v>0.3858295334970186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90900</v>
      </c>
      <c r="AO99" s="255">
        <f t="shared" si="201"/>
        <v>83500</v>
      </c>
      <c r="AP99" s="256">
        <f>'Annual Raw Data'!AV10</f>
        <v>123.11</v>
      </c>
      <c r="AQ99" s="255">
        <f>AO99*AP99/1000</f>
        <v>10279.685</v>
      </c>
      <c r="AR99" s="255">
        <f aca="true" t="shared" si="206" ref="AR99:BA99">I99</f>
        <v>2370</v>
      </c>
      <c r="AS99" s="257">
        <f t="shared" si="206"/>
        <v>50</v>
      </c>
      <c r="AT99" s="255">
        <f t="shared" si="206"/>
        <v>16675</v>
      </c>
      <c r="AU99" s="257">
        <f t="shared" si="206"/>
        <v>0</v>
      </c>
      <c r="AV99" s="255">
        <f t="shared" si="206"/>
        <v>7000</v>
      </c>
      <c r="AW99" s="255">
        <f t="shared" si="206"/>
        <v>5500</v>
      </c>
      <c r="AX99" s="255">
        <f t="shared" si="206"/>
        <v>5475</v>
      </c>
      <c r="AY99" s="255">
        <f t="shared" si="206"/>
        <v>12475</v>
      </c>
      <c r="AZ99" s="255">
        <f t="shared" si="206"/>
        <v>1875</v>
      </c>
      <c r="BA99" s="255">
        <f t="shared" si="206"/>
        <v>14350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0.16202090592334495</v>
      </c>
      <c r="BH99" s="257">
        <f t="shared" si="207"/>
        <v>3.3</v>
      </c>
      <c r="BI99" s="257">
        <f t="shared" si="207"/>
        <v>9</v>
      </c>
      <c r="BJ99" s="257">
        <f t="shared" si="207"/>
        <v>2.7272727272727275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0.49105576990529637</v>
      </c>
      <c r="BQ99" s="257">
        <f>AH99</f>
        <v>0.38407576289021395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90900</v>
      </c>
      <c r="BY99" s="259">
        <f>F99</f>
        <v>83500</v>
      </c>
      <c r="BZ99" s="259">
        <f>'Annual Raw Data'!AW10</f>
        <v>174.64</v>
      </c>
      <c r="CA99" s="259">
        <f>BY99*BZ99/1000</f>
        <v>14582.439999999999</v>
      </c>
      <c r="CB99" s="259">
        <f t="shared" si="198"/>
        <v>2370</v>
      </c>
      <c r="CC99" s="259">
        <f t="shared" si="198"/>
        <v>50</v>
      </c>
      <c r="CD99" s="259">
        <f>CA99+CB99+CC99</f>
        <v>17002.44</v>
      </c>
      <c r="CE99" s="259">
        <f aca="true" t="shared" si="208" ref="CE99:CK99">L99</f>
        <v>0</v>
      </c>
      <c r="CF99" s="259">
        <f t="shared" si="208"/>
        <v>7000</v>
      </c>
      <c r="CG99" s="259">
        <f t="shared" si="208"/>
        <v>5500</v>
      </c>
      <c r="CH99" s="259">
        <f t="shared" si="208"/>
        <v>5475</v>
      </c>
      <c r="CI99" s="259">
        <f t="shared" si="208"/>
        <v>12475</v>
      </c>
      <c r="CJ99" s="259">
        <f t="shared" si="208"/>
        <v>1875</v>
      </c>
      <c r="CK99" s="259">
        <f t="shared" si="208"/>
        <v>14350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0.16202090592334495</v>
      </c>
      <c r="CR99" s="259">
        <f t="shared" si="209"/>
        <v>3.3</v>
      </c>
      <c r="CS99" s="259">
        <f t="shared" si="209"/>
        <v>9</v>
      </c>
      <c r="CT99" s="259">
        <f t="shared" si="209"/>
        <v>2.7272727272727275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0.49105576990529637</v>
      </c>
      <c r="DA99" s="259">
        <f t="shared" si="209"/>
        <v>0.38407576289021395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7.12.17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90.9</v>
      </c>
      <c r="AV8" s="143">
        <f>AU8</f>
        <v>90.9</v>
      </c>
      <c r="AW8" s="142">
        <f>AV8</f>
        <v>90.9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83.5</v>
      </c>
      <c r="AV9" s="143">
        <f>AU9</f>
        <v>83.5</v>
      </c>
      <c r="AW9" s="142">
        <f>AV9</f>
        <v>83.5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170.7</v>
      </c>
      <c r="AV10" s="142">
        <f>MIN(AI10:AU10)</f>
        <v>123.11</v>
      </c>
      <c r="AW10" s="142">
        <f>MAX(AI10:AU10)</f>
        <v>174.64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0.9185918591859186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14255</v>
      </c>
      <c r="AV12" s="262">
        <f t="shared" si="8"/>
        <v>10279.685</v>
      </c>
      <c r="AW12" s="262">
        <f t="shared" si="8"/>
        <v>14582.439999999999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2370</v>
      </c>
      <c r="AV13" s="145">
        <f>AU13</f>
        <v>2370</v>
      </c>
      <c r="AW13" s="145">
        <f>AV13</f>
        <v>2370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68</v>
      </c>
      <c r="AT14" s="216">
        <v>55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16940.2736</v>
      </c>
      <c r="AU15" s="145">
        <f t="shared" si="13"/>
        <v>16675</v>
      </c>
      <c r="AV15" s="145">
        <f t="shared" si="13"/>
        <v>12699.685</v>
      </c>
      <c r="AW15" s="145">
        <f t="shared" si="13"/>
        <v>17002.44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31.207054512139262</v>
      </c>
      <c r="AU17" s="147">
        <f>AU22/AU10</f>
        <v>32.22026947861746</v>
      </c>
      <c r="AV17" s="263">
        <f>AU17</f>
        <v>32.22026947861746</v>
      </c>
      <c r="AW17" s="264">
        <f>AV17</f>
        <v>32.22026947861746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6650</v>
      </c>
      <c r="AT21" s="210">
        <v>6920</v>
      </c>
      <c r="AU21" s="237">
        <v>7000</v>
      </c>
      <c r="AV21" s="150">
        <f>AU21</f>
        <v>7000</v>
      </c>
      <c r="AW21" s="149">
        <f>AV21</f>
        <v>7000</v>
      </c>
      <c r="AY21" s="203">
        <f>AS21/AS$12</f>
        <v>0.48889869136891634</v>
      </c>
      <c r="AZ21" s="93">
        <f>MIN(C21:AS21)</f>
        <v>454</v>
      </c>
      <c r="BA21" s="94">
        <f>MAX(C21:AS21)</f>
        <v>6650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5450</v>
      </c>
      <c r="AU22" s="237">
        <v>5500</v>
      </c>
      <c r="AV22" s="150">
        <f>AU22</f>
        <v>5500</v>
      </c>
      <c r="AW22" s="149">
        <f>AV22</f>
        <v>5500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0.043261868300153106</v>
      </c>
      <c r="AU23" s="238">
        <f t="shared" si="17"/>
        <v>0.00917431192660545</v>
      </c>
      <c r="AV23" s="238">
        <f>(AV22/AT22)-1</f>
        <v>0.00917431192660545</v>
      </c>
      <c r="AW23" s="238">
        <f>AV23</f>
        <v>0.00917431192660545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5113</v>
      </c>
      <c r="AT25" s="210">
        <v>5425</v>
      </c>
      <c r="AU25" s="237">
        <v>5475</v>
      </c>
      <c r="AV25" s="150">
        <f>AU25</f>
        <v>5475</v>
      </c>
      <c r="AW25" s="149">
        <f>AV25</f>
        <v>5475</v>
      </c>
      <c r="AY25" s="203">
        <f>AS25/AS$12</f>
        <v>0.3759006028525217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f t="shared" si="19"/>
        <v>11763</v>
      </c>
      <c r="AT26" s="94">
        <f t="shared" si="19"/>
        <v>12345</v>
      </c>
      <c r="AU26" s="145">
        <f t="shared" si="19"/>
        <v>12475</v>
      </c>
      <c r="AV26" s="150">
        <f>AU26</f>
        <v>12475</v>
      </c>
      <c r="AW26" s="149">
        <f>AV26</f>
        <v>12475</v>
      </c>
      <c r="AY26" s="203">
        <f>AS26/AS$12</f>
        <v>0.864799294221438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1901</v>
      </c>
      <c r="AT29" s="210">
        <v>2225</v>
      </c>
      <c r="AU29" s="237">
        <v>1875</v>
      </c>
      <c r="AV29" s="150">
        <f>AU29</f>
        <v>1875</v>
      </c>
      <c r="AW29" s="149">
        <f>AV29</f>
        <v>1875</v>
      </c>
      <c r="AY29" s="203">
        <f>AS29/AS$12</f>
        <v>0.1397588589913248</v>
      </c>
      <c r="AZ29" s="93">
        <f>MIN(C29:AS29)</f>
        <v>730</v>
      </c>
      <c r="BA29" s="94">
        <f>MAX(C29:AS29)</f>
        <v>2436</v>
      </c>
      <c r="BB29" s="152">
        <f>RANK(AS29,C29:AS29,0)</f>
        <v>18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14570</v>
      </c>
      <c r="AU31" s="145">
        <f>AU26+AU29</f>
        <v>14350</v>
      </c>
      <c r="AV31" s="150">
        <f>AU31</f>
        <v>14350</v>
      </c>
      <c r="AW31" s="149">
        <f>AV31</f>
        <v>14350</v>
      </c>
      <c r="AY31" s="203">
        <f>AS31/AS$12</f>
        <v>1.0045581532127628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1737</v>
      </c>
      <c r="AT34" s="104">
        <f>AT15-AT31</f>
        <v>2370.2736000000004</v>
      </c>
      <c r="AU34" s="237">
        <v>2325</v>
      </c>
      <c r="AV34" s="149">
        <f>AV15-AV31</f>
        <v>-1650.3150000000005</v>
      </c>
      <c r="AW34" s="149">
        <f t="shared" si="23"/>
        <v>2652.4399999999987</v>
      </c>
      <c r="AY34" s="203">
        <f>AS34/AS$12</f>
        <v>0.12770180855756508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1737</v>
      </c>
      <c r="AT36" s="104">
        <f>AT34</f>
        <v>2370.2736000000004</v>
      </c>
      <c r="AU36" s="149"/>
      <c r="AV36" s="149">
        <f t="shared" si="27"/>
        <v>-1650.3150000000005</v>
      </c>
      <c r="AW36" s="149">
        <f t="shared" si="27"/>
        <v>2652.4399999999987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0.12712236533957846</v>
      </c>
      <c r="AT41" s="194">
        <f t="shared" si="29"/>
        <v>0.1626817844886754</v>
      </c>
      <c r="AU41" s="194">
        <f t="shared" si="29"/>
        <v>0.16202090592334495</v>
      </c>
      <c r="AV41" s="110">
        <f t="shared" si="29"/>
        <v>-0.11500452961672478</v>
      </c>
      <c r="AW41" s="110">
        <f t="shared" si="28"/>
        <v>0.1848390243902438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f>AT49</f>
        <v>3.35</v>
      </c>
      <c r="AU43" s="224">
        <f>AU49</f>
        <v>3.3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 t="s">
        <v>227</v>
      </c>
      <c r="AT47" s="230">
        <v>3.25</v>
      </c>
      <c r="AU47" s="230">
        <v>2.9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 t="s">
        <v>228</v>
      </c>
      <c r="AT48" s="230">
        <v>3.45</v>
      </c>
      <c r="AU48" s="230">
        <v>3.7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 t="s">
        <v>229</v>
      </c>
      <c r="AT49" s="136">
        <f>AVERAGE(AT47:AT48)</f>
        <v>3.35</v>
      </c>
      <c r="AU49" s="136">
        <f>AVERAGE(AU47:AU48)</f>
        <v>3.3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2017-07-17T22:11:44Z</dcterms:modified>
  <cp:category/>
  <cp:version/>
  <cp:contentType/>
  <cp:contentStatus/>
</cp:coreProperties>
</file>