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<sst xmlns="http://schemas.openxmlformats.org/spreadsheetml/2006/main" count="530" uniqueCount="286">
  <si>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</si>
  <si>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</si>
  <si>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</si>
  <si>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</si>
  <si>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</si>
  <si>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</si>
  <si>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</si>
  <si>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</si>
  <si>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</si>
  <si>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</si>
  <si>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</si>
  <si>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</si>
  <si>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</si>
  <si>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</si>
  <si>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</si>
  <si>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</si>
  <si>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</si>
  <si>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</si>
  <si>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</si>
  <si>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</si>
  <si>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</si>
  <si>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</si>
  <si>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</si>
  <si>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</si>
  <si>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</si>
  <si>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</si>
  <si>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</si>
  <si>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</si>
  <si>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</si>
  <si>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</si>
  <si>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</si>
  <si>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</si>
  <si>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</si>
  <si>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</si>
  <si>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</si>
  <si>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</si>
  <si>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</si>
  <si>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</si>
  <si>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</si>
  <si>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</si>
  <si>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</si>
  <si>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</si>
  <si>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</si>
  <si>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</si>
  <si>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</si>
  <si>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</si>
  <si>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</si>
  <si>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</si>
  <si>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</si>
  <si>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</si>
  <si>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</si>
  <si>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</si>
  <si>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</si>
  <si>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</si>
  <si>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</si>
  <si>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</si>
  <si>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</si>
  <si>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</si>
  <si>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</si>
  <si>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</si>
  <si>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</si>
  <si>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</si>
  <si>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</si>
  <si>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</si>
  <si>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</si>
  <si>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</si>
  <si>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</si>
  <si>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</si>
  <si>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</si>
  <si>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</si>
  <si>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</si>
  <si>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</si>
  <si>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</si>
  <si>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</si>
  <si>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</si>
  <si>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</si>
  <si>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</si>
  <si>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</si>
  <si>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</si>
  <si>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</si>
  <si>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</si>
  <si>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</si>
  <si>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</si>
  <si>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</si>
  <si>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</si>
  <si>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</si>
  <si>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</si>
  <si>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</si>
  <si>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</si>
  <si>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</si>
  <si>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</si>
  <si>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</si>
  <si>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</si>
  <si>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</si>
  <si>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</si>
  <si>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</si>
  <si>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</si>
  <si>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</si>
  <si>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</si>
  <si>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</si>
  <si>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</si>
  <si>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</si>
  <si>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</si>
  <si>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</si>
  <si>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</si>
  <si>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</si>
  <si>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</si>
  <si>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</si>
  <si>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</si>
  <si>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</si>
  <si>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</si>
  <si>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</si>
  <si>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</si>
  <si>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</si>
  <si>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</si>
  <si>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</si>
  <si>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</si>
  <si>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</si>
  <si>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</si>
  <si>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</si>
  <si>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</si>
  <si>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</si>
  <si>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</si>
  <si>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</si>
  <si>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</si>
  <si>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</si>
  <si>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</si>
  <si>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</si>
  <si>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</si>
  <si>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</si>
  <si>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</si>
  <si>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</si>
  <si>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</si>
  <si>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</si>
  <si>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</si>
  <si>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</si>
  <si>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</si>
  <si>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</si>
  <si>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</si>
  <si>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</si>
  <si>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</si>
  <si>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</si>
  <si>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</si>
  <si>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</si>
  <si>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</si>
  <si>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</si>
  <si>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</si>
  <si>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</si>
  <si>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</si>
  <si>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</si>
  <si>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</si>
  <si>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</si>
  <si>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</si>
  <si>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</si>
  <si>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</si>
  <si>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</si>
  <si>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</si>
  <si>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</si>
  <si>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</si>
  <si>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</si>
  <si>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</si>
  <si>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</si>
  <si>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</si>
  <si>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</si>
  <si>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</si>
  <si>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</si>
  <si>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</si>
  <si>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</si>
  <si>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</si>
  <si>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</si>
  <si>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</si>
  <si>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</si>
  <si>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</si>
  <si>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</si>
  <si>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</si>
  <si>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</si>
  <si>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</si>
  <si>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</si>
  <si>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</si>
  <si>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</si>
  <si>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</si>
  <si>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</si>
  <si>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</si>
  <si>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</si>
  <si>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</si>
  <si>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</si>
  <si>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</si>
  <si>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</si>
  <si>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</si>
  <si>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</si>
  <si>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</si>
  <si>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</si>
  <si>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</si>
  <si>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</si>
  <si>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</si>
  <si>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</si>
  <si>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</si>
  <si>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</si>
  <si>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</si>
  <si>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</si>
  <si>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</si>
  <si>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</si>
  <si>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</si>
  <si>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</si>
  <si>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</si>
  <si>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</si>
  <si>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</si>
  <si>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</si>
  <si>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</si>
  <si>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</si>
  <si>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</si>
  <si>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</si>
  <si>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</si>
  <si>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</si>
  <si>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</si>
  <si>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</si>
  <si>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</si>
  <si>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</si>
  <si>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</si>
  <si>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</si>
  <si>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</si>
  <si>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</si>
  <si>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</si>
  <si>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</si>
  <si>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</si>
  <si>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</si>
  <si>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</si>
  <si>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</si>
  <si>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</si>
  <si>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</si>
  <si>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</si>
  <si>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</si>
  <si>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</si>
  <si>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</si>
  <si>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</si>
  <si>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</si>
  <si>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</si>
  <si>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</si>
  <si>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</si>
  <si>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</si>
  <si>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</si>
  <si>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</si>
  <si>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</si>
  <si>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</si>
  <si>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</si>
  <si>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</si>
  <si>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</si>
  <si>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</si>
  <si>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</si>
  <si>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</si>
  <si>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</si>
  <si>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</si>
  <si>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</si>
  <si>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</si>
  <si>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</si>
  <si>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</si>
  <si>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</si>
  <si>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</si>
  <si>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</si>
  <si>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</si>
  <si>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</si>
  <si>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</si>
  <si>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</si>
  <si>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</si>
  <si>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</si>
  <si>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</si>
  <si>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</si>
  <si>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</si>
  <si>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</si>
  <si>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</si>
  <si>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</si>
  <si>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</si>
  <si>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</si>
  <si>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</si>
  <si>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</si>
  <si>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</si>
  <si>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</si>
  <si>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</si>
  <si>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</si>
  <si>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</si>
  <si>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</si>
  <si>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</si>
  <si>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</si>
  <si>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</si>
  <si>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6.9.17</t>
  </si>
  <si>
    <t>Source:  USDA WASDE Report 6.9.17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</si>
</sst>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14065</c:v>
                </c:pt>
              </c:numCache>
            </c:numRef>
          </c:val>
        </c:ser>
        <c:axId val="17312475"/>
        <c:axId val="21594548"/>
      </c:barChart>
      <c:catAx>
        <c:axId val="1731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4548"/>
        <c:crosses val="autoZero"/>
        <c:auto val="1"/>
        <c:lblOffset val="100"/>
        <c:tickLblSkip val="3"/>
        <c:noMultiLvlLbl val="0"/>
      </c:catAx>
      <c:valAx>
        <c:axId val="21594548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2543054"/>
        <c:crosses val="autoZero"/>
        <c:auto val="0"/>
        <c:lblOffset val="100"/>
        <c:tickLblSkip val="3"/>
        <c:tickMarkSkip val="2"/>
        <c:noMultiLvlLbl val="0"/>
      </c:catAx>
      <c:valAx>
        <c:axId val="625430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8623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0.15672745646978495</c:v>
                </c:pt>
                <c:pt idx="44">
                  <c:v>0.14755244755244756</c:v>
                </c:pt>
              </c:numCache>
            </c:numRef>
          </c:val>
        </c:ser>
        <c:axId val="26016575"/>
        <c:axId val="32822584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3.4</c:v>
                </c:pt>
              </c:numCache>
            </c:numRef>
          </c:val>
          <c:smooth val="0"/>
        </c:ser>
        <c:axId val="26967801"/>
        <c:axId val="41383618"/>
      </c:lineChart>
      <c:cat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822584"/>
        <c:crosses val="autoZero"/>
        <c:auto val="0"/>
        <c:lblOffset val="100"/>
        <c:tickLblSkip val="3"/>
        <c:tickMarkSkip val="2"/>
        <c:noMultiLvlLbl val="0"/>
      </c:catAx>
      <c:valAx>
        <c:axId val="3282258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016575"/>
        <c:crossesAt val="1"/>
        <c:crossBetween val="between"/>
        <c:dispUnits/>
      </c:valAx>
      <c:catAx>
        <c:axId val="26967801"/>
        <c:scaling>
          <c:orientation val="minMax"/>
        </c:scaling>
        <c:axPos val="b"/>
        <c:delete val="1"/>
        <c:majorTickMark val="out"/>
        <c:minorTickMark val="none"/>
        <c:tickLblPos val="nextTo"/>
        <c:crossAx val="41383618"/>
        <c:crosses val="autoZero"/>
        <c:auto val="0"/>
        <c:lblOffset val="100"/>
        <c:tickLblSkip val="1"/>
        <c:noMultiLvlLbl val="0"/>
      </c:catAx>
      <c:valAx>
        <c:axId val="41383618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96780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1898</c:v>
                </c:pt>
                <c:pt idx="43">
                  <c:v>2225</c:v>
                </c:pt>
                <c:pt idx="44">
                  <c:v>1875</c:v>
                </c:pt>
              </c:numCache>
            </c:numRef>
          </c:val>
        </c:ser>
        <c:axId val="36908243"/>
        <c:axId val="63738732"/>
      </c:barChart>
      <c:catAx>
        <c:axId val="36908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3738732"/>
        <c:crosses val="autoZero"/>
        <c:auto val="0"/>
        <c:lblOffset val="100"/>
        <c:tickLblSkip val="3"/>
        <c:tickMarkSkip val="2"/>
        <c:noMultiLvlLbl val="0"/>
      </c:catAx>
      <c:valAx>
        <c:axId val="63738732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9082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2563638"/>
        <c:crosses val="autoZero"/>
        <c:auto val="0"/>
        <c:lblOffset val="100"/>
        <c:tickLblSkip val="3"/>
        <c:tickMarkSkip val="2"/>
        <c:noMultiLvlLbl val="0"/>
      </c:catAx>
      <c:valAx>
        <c:axId val="625636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777677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3.4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26201831"/>
        <c:axId val="34489888"/>
      </c:scatterChart>
      <c:valAx>
        <c:axId val="26201831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489888"/>
        <c:crosses val="autoZero"/>
        <c:crossBetween val="midCat"/>
        <c:dispUnits/>
      </c:valAx>
      <c:valAx>
        <c:axId val="3448988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831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1736.0883009999998</c:v>
                </c:pt>
                <c:pt idx="43">
                  <c:v>2295.2736000000004</c:v>
                </c:pt>
                <c:pt idx="44">
                  <c:v>2110</c:v>
                </c:pt>
              </c:numCache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2217514"/>
        <c:crosses val="autoZero"/>
        <c:auto val="0"/>
        <c:lblOffset val="100"/>
        <c:tickLblSkip val="2"/>
        <c:tickMarkSkip val="2"/>
        <c:noMultiLvlLbl val="0"/>
      </c:catAx>
      <c:valAx>
        <c:axId val="4221751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3537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0.4883808907130546</c:v>
                </c:pt>
                <c:pt idx="43">
                  <c:v>0.4568177326820926</c:v>
                </c:pt>
                <c:pt idx="44">
                  <c:v>0.4976892996800569</c:v>
                </c:pt>
              </c:numCache>
            </c:numRef>
          </c:val>
        </c:ser>
        <c:axId val="44413307"/>
        <c:axId val="64175444"/>
      </c:barChart>
      <c:catAx>
        <c:axId val="444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75444"/>
        <c:crosses val="autoZero"/>
        <c:auto val="0"/>
        <c:lblOffset val="100"/>
        <c:tickLblSkip val="2"/>
        <c:noMultiLvlLbl val="0"/>
      </c:catAx>
      <c:valAx>
        <c:axId val="64175444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133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0.3840586742563597</c:v>
                </c:pt>
                <c:pt idx="14">
                  <c:v>0.35977697154875793</c:v>
                </c:pt>
                <c:pt idx="15">
                  <c:v>0.391041592605759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0.37663334383907554</c:v>
                </c:pt>
                <c:pt idx="14">
                  <c:v>0.3630776777097557</c:v>
                </c:pt>
                <c:pt idx="15">
                  <c:v>0.3857092072520441</c:v>
                </c:pt>
              </c:numCache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8446"/>
        <c:crosses val="autoZero"/>
        <c:auto val="0"/>
        <c:lblOffset val="100"/>
        <c:tickLblSkip val="1"/>
        <c:noMultiLvlLbl val="0"/>
      </c:catAx>
      <c:valAx>
        <c:axId val="3082844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5450</c:v>
                </c:pt>
                <c:pt idx="15">
                  <c:v>5500</c:v>
                </c:pt>
              </c:numCache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 val="autoZero"/>
        <c:auto val="0"/>
        <c:lblOffset val="100"/>
        <c:tickLblSkip val="1"/>
        <c:noMultiLvlLbl val="0"/>
      </c:catAx>
      <c:valAx>
        <c:axId val="1407616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05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0.3840586742563597</c:v>
                </c:pt>
                <c:pt idx="14">
                  <c:v>0.35977697154875793</c:v>
                </c:pt>
                <c:pt idx="15">
                  <c:v>0.391041592605759</c:v>
                </c:pt>
              </c:numCache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 val="autoZero"/>
        <c:auto val="0"/>
        <c:lblOffset val="100"/>
        <c:tickLblSkip val="1"/>
        <c:noMultiLvlLbl val="0"/>
      </c:catAx>
      <c:valAx>
        <c:axId val="66427794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15148.2736</c:v>
                </c:pt>
                <c:pt idx="44">
                  <c:v>10144.264</c:v>
                </c:pt>
              </c:numCache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 val="autoZero"/>
        <c:auto val="1"/>
        <c:lblOffset val="100"/>
        <c:tickLblSkip val="3"/>
        <c:noMultiLvlLbl val="0"/>
      </c:catAx>
      <c:valAx>
        <c:axId val="432793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val>
        </c:ser>
        <c:axId val="60979235"/>
        <c:axId val="11942204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  <c:pt idx="44">
                  <c:v>3.4</c:v>
                </c:pt>
              </c:numCache>
            </c:numRef>
          </c:val>
          <c:smooth val="0"/>
        </c:ser>
        <c:axId val="40370973"/>
        <c:axId val="27794438"/>
      </c:lineChart>
      <c:cat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942204"/>
        <c:crosses val="autoZero"/>
        <c:auto val="0"/>
        <c:lblOffset val="100"/>
        <c:tickLblSkip val="2"/>
        <c:tickMarkSkip val="2"/>
        <c:noMultiLvlLbl val="0"/>
      </c:catAx>
      <c:valAx>
        <c:axId val="11942204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979235"/>
        <c:crossesAt val="1"/>
        <c:crossBetween val="between"/>
        <c:dispUnits/>
      </c:valAx>
      <c:catAx>
        <c:axId val="40370973"/>
        <c:scaling>
          <c:orientation val="minMax"/>
        </c:scaling>
        <c:axPos val="b"/>
        <c:delete val="1"/>
        <c:majorTickMark val="out"/>
        <c:minorTickMark val="none"/>
        <c:tickLblPos val="nextTo"/>
        <c:crossAx val="27794438"/>
        <c:crosses val="autoZero"/>
        <c:auto val="0"/>
        <c:lblOffset val="100"/>
        <c:tickLblSkip val="1"/>
        <c:noMultiLvlLbl val="0"/>
      </c:catAx>
      <c:valAx>
        <c:axId val="2779443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15148.2736</c:v>
                </c:pt>
                <c:pt idx="44">
                  <c:v>14390.335999999998</c:v>
                </c:pt>
              </c:numCache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8344"/>
        <c:crosses val="autoZero"/>
        <c:auto val="1"/>
        <c:lblOffset val="100"/>
        <c:tickLblSkip val="3"/>
        <c:noMultiLvlLbl val="0"/>
      </c:catAx>
      <c:valAx>
        <c:axId val="1501834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6643</c:v>
                </c:pt>
                <c:pt idx="43">
                  <c:v>6920</c:v>
                </c:pt>
                <c:pt idx="44">
                  <c:v>7000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6322"/>
        <c:crosses val="autoZero"/>
        <c:auto val="0"/>
        <c:lblOffset val="100"/>
        <c:tickLblSkip val="3"/>
        <c:noMultiLvlLbl val="0"/>
      </c:catAx>
      <c:valAx>
        <c:axId val="8526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0.15672745646978495</c:v>
                </c:pt>
                <c:pt idx="44">
                  <c:v>0.14755244755244756</c:v>
                </c:pt>
              </c:numCache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543452"/>
        <c:crosses val="autoZero"/>
        <c:auto val="0"/>
        <c:lblOffset val="100"/>
        <c:tickLblSkip val="3"/>
        <c:tickMarkSkip val="2"/>
        <c:noMultiLvlLbl val="0"/>
      </c:catAx>
      <c:valAx>
        <c:axId val="19543452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628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170.7</c:v>
                </c:pt>
              </c:numCache>
            </c:numRef>
          </c:val>
        </c:ser>
        <c:axId val="41673341"/>
        <c:axId val="3951575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41673341"/>
        <c:axId val="39515750"/>
      </c:lineChart>
      <c:cat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9515750"/>
        <c:crosses val="autoZero"/>
        <c:auto val="0"/>
        <c:lblOffset val="100"/>
        <c:tickLblSkip val="5"/>
        <c:tickMarkSkip val="5"/>
        <c:noMultiLvlLbl val="0"/>
      </c:catAx>
      <c:valAx>
        <c:axId val="39515750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67334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90000</c:v>
                </c:pt>
              </c:numCache>
            </c:numRef>
          </c:val>
          <c:smooth val="0"/>
        </c:ser>
        <c:marker val="1"/>
        <c:axId val="20097431"/>
        <c:axId val="46659152"/>
      </c:lineChart>
      <c:cat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6659152"/>
        <c:crosses val="autoZero"/>
        <c:auto val="0"/>
        <c:lblOffset val="100"/>
        <c:tickLblSkip val="5"/>
        <c:tickMarkSkip val="5"/>
        <c:noMultiLvlLbl val="0"/>
      </c:catAx>
      <c:valAx>
        <c:axId val="46659152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0974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16940.2736</c:v>
                </c:pt>
                <c:pt idx="44">
                  <c:v>16410</c:v>
                </c:pt>
              </c:numCache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1294938"/>
        <c:crosses val="autoZero"/>
        <c:auto val="0"/>
        <c:lblOffset val="100"/>
        <c:tickLblSkip val="3"/>
        <c:tickMarkSkip val="2"/>
        <c:noMultiLvlLbl val="0"/>
      </c:catAx>
      <c:valAx>
        <c:axId val="2129493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2791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14645</c:v>
                </c:pt>
                <c:pt idx="44">
                  <c:v>14300</c:v>
                </c:pt>
              </c:numCache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168388"/>
        <c:crosses val="autoZero"/>
        <c:auto val="0"/>
        <c:lblOffset val="100"/>
        <c:tickLblSkip val="3"/>
        <c:tickMarkSkip val="2"/>
        <c:noMultiLvlLbl val="0"/>
      </c:catAx>
      <c:valAx>
        <c:axId val="471683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d6c0ca-db9b-42c6-a0d7-4f8b065b4a2c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170.7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3f4cce-6d48-474c-a1f0-2a2fa00376ca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9e6d91-a0fd-490d-b636-93ca855d138e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90.0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90.0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021a0c5-e44e-4231-83a1-529c08d9a890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a914e54-9c61-4066-b304-6a4f0135ccc6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da96951-0df4-4d96-9d64-88d08e52f096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567e794-e69b-4287-b562-af24c7645a34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870063-f152-43ee-a828-6448d70c3093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cb53c9-f72a-41a0-afe9-7d51352edba3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0102aa-c677-4c94-b149-5f3c1d874784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170.7 bu./acre &amp; 90.0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e0bc57a-0ec6-4d79-8e84-243d7cccaa28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d0f296b-0215-44da-a533-842ad54f078c}" type="TxLink">
            <a:rPr lang="en-US" cap="none" sz="800" b="0" i="0" u="none" baseline="0">
              <a:solidFill>
                <a:srgbClr val="000000"/>
              </a:solidFill>
            </a:rPr>
            <a:t>Source:  USDA WASDE Report 6.9.17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862a9b4-30a8-4252-87a6-b717c908db17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fb8a2bf-12e3-4500-a1d4-04b1568e508a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6.9.17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e8b51a-f9f1-4718-8f0c-fbb4995db840}" type="TxLink">
            <a:rPr lang="en-US" cap="none" sz="11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4531d89-f53b-4e4c-b040-41c7aa862936}" type="TxLink">
            <a:rPr lang="en-US" cap="none" sz="11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203fb6d-d0d2-4dec-8e13-2425f79bd504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16b47fd-5bb3-4000-9df0-b5f3bc4c74af}" type="TxLink">
            <a:rPr lang="en-US" cap="none" sz="800" b="0" i="0" u="none" baseline="0">
              <a:solidFill>
                <a:srgbClr val="000000"/>
              </a:solidFill>
            </a:rPr>
            <a:t>Source:  USDA WASDE Report 6.9.17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58890e9-faca-4709-9112-7c90f15900bf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90.0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bd4ca57-abcf-4ac1-a8e5-a5c5c2db8b70}" type="TxLink">
            <a:rPr lang="en-US" cap="none" sz="800" b="0" i="0" u="none" baseline="0">
              <a:solidFill>
                <a:srgbClr val="000000"/>
              </a:solidFill>
            </a:rPr>
            <a:t>Source:  USDA WASDE Report 6.9.17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-1810.735999999999</v>
      </c>
      <c r="BC96" s="68">
        <f>BB96</f>
        <v>-1810.735999999999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2435.3359999999993</v>
      </c>
      <c r="CM96" s="266">
        <f>'Annual Raw Data'!AW36</f>
        <v>2435.3359999999993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67</v>
      </c>
      <c r="K97" s="56">
        <f>'Annual Raw Data'!$AS$15</f>
        <v>15401</v>
      </c>
      <c r="L97" s="58"/>
      <c r="M97" s="56">
        <f>'Annual Raw Data'!$AS$21</f>
        <v>6643</v>
      </c>
      <c r="N97" s="56">
        <f>'Annual Raw Data'!$AS$22</f>
        <v>5224</v>
      </c>
      <c r="O97" s="56">
        <f>'Annual Raw Data'!$AS$25</f>
        <v>5123</v>
      </c>
      <c r="P97" s="56">
        <f>'Annual Raw Data'!$AS$26</f>
        <v>11766</v>
      </c>
      <c r="Q97" s="56">
        <f>'Annual Raw Data'!$AS$29</f>
        <v>1898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0.48838406116747535</v>
      </c>
      <c r="AH97" s="67">
        <f>O97/H97</f>
        <v>0.3766357888545802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67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6643</v>
      </c>
      <c r="AW97" s="68">
        <f t="shared" si="194"/>
        <v>5224</v>
      </c>
      <c r="AX97" s="68">
        <f t="shared" si="194"/>
        <v>5123</v>
      </c>
      <c r="AY97" s="68">
        <f t="shared" si="194"/>
        <v>11766</v>
      </c>
      <c r="AZ97" s="68">
        <f t="shared" si="194"/>
        <v>1898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0.48838406116747535</v>
      </c>
      <c r="BQ97" s="61">
        <f t="shared" si="196"/>
        <v>0.3766357888545802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67</v>
      </c>
      <c r="CD97" s="62">
        <f>CA97+CB97+CC97</f>
        <v>15408.6792</v>
      </c>
      <c r="CE97" s="62">
        <f aca="true" t="shared" si="199" ref="CE97:CK97">L97</f>
        <v>0</v>
      </c>
      <c r="CF97" s="62">
        <f t="shared" si="199"/>
        <v>6643</v>
      </c>
      <c r="CG97" s="62">
        <f t="shared" si="199"/>
        <v>5224</v>
      </c>
      <c r="CH97" s="62">
        <f t="shared" si="199"/>
        <v>5123</v>
      </c>
      <c r="CI97" s="62">
        <f t="shared" si="199"/>
        <v>11766</v>
      </c>
      <c r="CJ97" s="62">
        <f t="shared" si="199"/>
        <v>1898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0.48838406116747535</v>
      </c>
      <c r="DA97" s="62">
        <f t="shared" si="200"/>
        <v>0.3766357888545802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55</v>
      </c>
      <c r="K98" s="56">
        <f>'Annual Raw Data'!$AT$15</f>
        <v>16940.2736</v>
      </c>
      <c r="L98" s="58"/>
      <c r="M98" s="56">
        <f>'Annual Raw Data'!$AT$21</f>
        <v>6920</v>
      </c>
      <c r="N98" s="56">
        <f>'Annual Raw Data'!$AT$22</f>
        <v>5450</v>
      </c>
      <c r="O98" s="56">
        <f>'Annual Raw Data'!$AT$25</f>
        <v>5500</v>
      </c>
      <c r="P98" s="56">
        <f>'Annual Raw Data'!$AT$26</f>
        <v>12420</v>
      </c>
      <c r="Q98" s="56">
        <f>'Annual Raw Data'!$AT$29</f>
        <v>2225</v>
      </c>
      <c r="R98" s="56">
        <f>'Annual Raw Data'!$AT$31</f>
        <v>14645</v>
      </c>
      <c r="S98" s="56">
        <f>'Annual Raw Data'!$AT$34</f>
        <v>2295.2736000000004</v>
      </c>
      <c r="T98" s="56">
        <f>'Annual Raw Data'!$AT$36</f>
        <v>2295.2736000000004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0.15672745646978495</v>
      </c>
      <c r="Y98" s="60">
        <f>'Annual Raw Data'!$AT$43</f>
        <v>3.35</v>
      </c>
      <c r="Z98" s="60">
        <v>9</v>
      </c>
      <c r="AA98" s="64">
        <f>Z98/Y98</f>
        <v>2.6865671641791042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0.4568177326820926</v>
      </c>
      <c r="AH98" s="67">
        <f>O98/H98</f>
        <v>0.3630776777097557</v>
      </c>
      <c r="AI98" s="67">
        <f>N98/H98</f>
        <v>0.35977697154875793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55</v>
      </c>
      <c r="AT98" s="68">
        <f t="shared" si="184"/>
        <v>16940.2736</v>
      </c>
      <c r="AU98" s="61">
        <f aca="true" t="shared" si="202" ref="AU98:BA98">L98</f>
        <v>0</v>
      </c>
      <c r="AV98" s="68">
        <f t="shared" si="202"/>
        <v>6920</v>
      </c>
      <c r="AW98" s="68">
        <f t="shared" si="202"/>
        <v>5450</v>
      </c>
      <c r="AX98" s="68">
        <f t="shared" si="202"/>
        <v>5500</v>
      </c>
      <c r="AY98" s="68">
        <f t="shared" si="202"/>
        <v>12420</v>
      </c>
      <c r="AZ98" s="68">
        <f t="shared" si="202"/>
        <v>2225</v>
      </c>
      <c r="BA98" s="68">
        <f t="shared" si="202"/>
        <v>14645</v>
      </c>
      <c r="BB98" s="68">
        <f>'Annual Raw Data'!AV36</f>
        <v>-1810.735999999999</v>
      </c>
      <c r="BC98" s="68">
        <f>BB98</f>
        <v>-1810.735999999999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0.15672745646978495</v>
      </c>
      <c r="BH98" s="61">
        <f t="shared" si="203"/>
        <v>3.35</v>
      </c>
      <c r="BI98" s="61">
        <f t="shared" si="203"/>
        <v>9</v>
      </c>
      <c r="BJ98" s="61">
        <f t="shared" si="203"/>
        <v>2.6865671641791042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0.4568177326820926</v>
      </c>
      <c r="BQ98" s="61">
        <f t="shared" si="196"/>
        <v>0.3630776777097557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55</v>
      </c>
      <c r="CD98" s="62">
        <f>CA98+CB98+CC98</f>
        <v>16940.2736</v>
      </c>
      <c r="CE98" s="62">
        <f aca="true" t="shared" si="204" ref="CE98:CK98">L98</f>
        <v>0</v>
      </c>
      <c r="CF98" s="62">
        <f t="shared" si="204"/>
        <v>6920</v>
      </c>
      <c r="CG98" s="62">
        <f t="shared" si="204"/>
        <v>5450</v>
      </c>
      <c r="CH98" s="62">
        <f t="shared" si="204"/>
        <v>5500</v>
      </c>
      <c r="CI98" s="62">
        <f t="shared" si="204"/>
        <v>12420</v>
      </c>
      <c r="CJ98" s="62">
        <f t="shared" si="204"/>
        <v>2225</v>
      </c>
      <c r="CK98" s="62">
        <f t="shared" si="204"/>
        <v>14645</v>
      </c>
      <c r="CL98" s="266">
        <f>'Annual Raw Data'!AW36</f>
        <v>2435.3359999999993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0.15672745646978495</v>
      </c>
      <c r="CR98" s="62">
        <f t="shared" si="205"/>
        <v>3.35</v>
      </c>
      <c r="CS98" s="62">
        <f t="shared" si="205"/>
        <v>9</v>
      </c>
      <c r="CT98" s="62">
        <f t="shared" si="205"/>
        <v>2.6865671641791042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0.4568177326820926</v>
      </c>
      <c r="DA98" s="62">
        <f t="shared" si="205"/>
        <v>0.3630776777097557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90000</v>
      </c>
      <c r="F99" s="241">
        <f>'Annual Raw Data'!$AU$9*1000</f>
        <v>82400</v>
      </c>
      <c r="G99" s="242">
        <f>'Annual Raw Data'!$AU$10</f>
        <v>170.7</v>
      </c>
      <c r="H99" s="241">
        <f>'Annual Raw Data'!$AU$12</f>
        <v>14065</v>
      </c>
      <c r="I99" s="241">
        <f>'Annual Raw Data'!$AU$13</f>
        <v>2295</v>
      </c>
      <c r="J99" s="243">
        <f>'Annual Raw Data'!$AU$14</f>
        <v>50</v>
      </c>
      <c r="K99" s="241">
        <f>'Annual Raw Data'!$AU$15</f>
        <v>16410</v>
      </c>
      <c r="L99" s="243"/>
      <c r="M99" s="241">
        <f>'Annual Raw Data'!$AU$21</f>
        <v>7000</v>
      </c>
      <c r="N99" s="241">
        <f>'Annual Raw Data'!$AU$22</f>
        <v>5500</v>
      </c>
      <c r="O99" s="241">
        <f>'Annual Raw Data'!$AU$25</f>
        <v>5425</v>
      </c>
      <c r="P99" s="241">
        <f>'Annual Raw Data'!$AU$26</f>
        <v>12425</v>
      </c>
      <c r="Q99" s="241">
        <f>'Annual Raw Data'!$AU$29</f>
        <v>1875</v>
      </c>
      <c r="R99" s="241">
        <f>'Annual Raw Data'!$AU$31</f>
        <v>14300</v>
      </c>
      <c r="S99" s="241">
        <f>'Annual Raw Data'!$AU$34</f>
        <v>2110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0.14755244755244756</v>
      </c>
      <c r="Y99" s="246">
        <f>'Annual Raw Data'!$AU$43</f>
        <v>3.4</v>
      </c>
      <c r="Z99" s="246">
        <v>9</v>
      </c>
      <c r="AA99" s="247">
        <f>Z99/Y99</f>
        <v>2.6470588235294117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0.4976892996800569</v>
      </c>
      <c r="AH99" s="250">
        <f>O99/H99</f>
        <v>0.3857092072520441</v>
      </c>
      <c r="AI99" s="250">
        <f>N99/H99</f>
        <v>0.391041592605759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90000</v>
      </c>
      <c r="AO99" s="255">
        <f t="shared" si="201"/>
        <v>82400</v>
      </c>
      <c r="AP99" s="256">
        <f>'Annual Raw Data'!AV10</f>
        <v>123.11</v>
      </c>
      <c r="AQ99" s="255">
        <f>AO99*AP99/1000</f>
        <v>10144.264</v>
      </c>
      <c r="AR99" s="255">
        <f aca="true" t="shared" si="206" ref="AR99:BA99">I99</f>
        <v>2295</v>
      </c>
      <c r="AS99" s="257">
        <f t="shared" si="206"/>
        <v>50</v>
      </c>
      <c r="AT99" s="255">
        <f t="shared" si="206"/>
        <v>16410</v>
      </c>
      <c r="AU99" s="257">
        <f t="shared" si="206"/>
        <v>0</v>
      </c>
      <c r="AV99" s="255">
        <f t="shared" si="206"/>
        <v>7000</v>
      </c>
      <c r="AW99" s="255">
        <f t="shared" si="206"/>
        <v>5500</v>
      </c>
      <c r="AX99" s="255">
        <f t="shared" si="206"/>
        <v>5425</v>
      </c>
      <c r="AY99" s="255">
        <f t="shared" si="206"/>
        <v>12425</v>
      </c>
      <c r="AZ99" s="255">
        <f t="shared" si="206"/>
        <v>1875</v>
      </c>
      <c r="BA99" s="255">
        <f t="shared" si="206"/>
        <v>14300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0.14755244755244756</v>
      </c>
      <c r="BH99" s="257">
        <f t="shared" si="207"/>
        <v>3.4</v>
      </c>
      <c r="BI99" s="257">
        <f t="shared" si="207"/>
        <v>9</v>
      </c>
      <c r="BJ99" s="257">
        <f t="shared" si="207"/>
        <v>2.6470588235294117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0.4976892996800569</v>
      </c>
      <c r="BQ99" s="257">
        <f>AH99</f>
        <v>0.3857092072520441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90000</v>
      </c>
      <c r="BY99" s="259">
        <f>F99</f>
        <v>82400</v>
      </c>
      <c r="BZ99" s="259">
        <f>'Annual Raw Data'!AW10</f>
        <v>174.64</v>
      </c>
      <c r="CA99" s="259">
        <f>BY99*BZ99/1000</f>
        <v>14390.335999999998</v>
      </c>
      <c r="CB99" s="259">
        <f t="shared" si="198"/>
        <v>2295</v>
      </c>
      <c r="CC99" s="259">
        <f t="shared" si="198"/>
        <v>50</v>
      </c>
      <c r="CD99" s="259">
        <f>CA99+CB99+CC99</f>
        <v>16735.335999999996</v>
      </c>
      <c r="CE99" s="259">
        <f aca="true" t="shared" si="208" ref="CE99:CK99">L99</f>
        <v>0</v>
      </c>
      <c r="CF99" s="259">
        <f t="shared" si="208"/>
        <v>7000</v>
      </c>
      <c r="CG99" s="259">
        <f t="shared" si="208"/>
        <v>5500</v>
      </c>
      <c r="CH99" s="259">
        <f t="shared" si="208"/>
        <v>5425</v>
      </c>
      <c r="CI99" s="259">
        <f t="shared" si="208"/>
        <v>12425</v>
      </c>
      <c r="CJ99" s="259">
        <f t="shared" si="208"/>
        <v>1875</v>
      </c>
      <c r="CK99" s="259">
        <f t="shared" si="208"/>
        <v>14300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0.14755244755244756</v>
      </c>
      <c r="CR99" s="259">
        <f t="shared" si="209"/>
        <v>3.4</v>
      </c>
      <c r="CS99" s="259">
        <f t="shared" si="209"/>
        <v>9</v>
      </c>
      <c r="CT99" s="259">
        <f t="shared" si="209"/>
        <v>2.6470588235294117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0.4976892996800569</v>
      </c>
      <c r="DA99" s="259">
        <f t="shared" si="209"/>
        <v>0.3857092072520441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8" sqref="AU8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6.9.17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</v>
      </c>
      <c r="AV8" s="143">
        <f>AU8</f>
        <v>90</v>
      </c>
      <c r="AW8" s="142">
        <f>AV8</f>
        <v>90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82.4</v>
      </c>
      <c r="AV9" s="143">
        <f>AU9</f>
        <v>82.4</v>
      </c>
      <c r="AW9" s="142">
        <f>AV9</f>
        <v>82.4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170.7</v>
      </c>
      <c r="AV10" s="142">
        <f>MIN(AI10:AU10)</f>
        <v>123.11</v>
      </c>
      <c r="AW10" s="142">
        <f>MAX(AI10:AU10)</f>
        <v>174.64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0.9155555555555556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14065</v>
      </c>
      <c r="AV12" s="262">
        <f t="shared" si="8"/>
        <v>10144.264000000001</v>
      </c>
      <c r="AW12" s="262">
        <f t="shared" si="8"/>
        <v>14390.336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2295</v>
      </c>
      <c r="AV13" s="145">
        <f>AU13</f>
        <v>2295</v>
      </c>
      <c r="AW13" s="145">
        <f>AV13</f>
        <v>2295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67</v>
      </c>
      <c r="AT14" s="216">
        <v>55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16940.2736</v>
      </c>
      <c r="AU15" s="145">
        <f t="shared" si="13"/>
        <v>16410</v>
      </c>
      <c r="AV15" s="145">
        <f t="shared" si="13"/>
        <v>12489.264000000001</v>
      </c>
      <c r="AW15" s="145">
        <f t="shared" si="13"/>
        <v>16735.336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31.207054512139262</v>
      </c>
      <c r="AU17" s="147">
        <f>AU22/AU10</f>
        <v>32.22026947861746</v>
      </c>
      <c r="AV17" s="263">
        <f>AU17</f>
        <v>32.22026947861746</v>
      </c>
      <c r="AW17" s="264">
        <f>AV17</f>
        <v>32.22026947861746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6643</v>
      </c>
      <c r="AT21" s="210">
        <v>6920</v>
      </c>
      <c r="AU21" s="237">
        <v>7000</v>
      </c>
      <c r="AV21" s="150">
        <f>AU21</f>
        <v>7000</v>
      </c>
      <c r="AW21" s="149">
        <f>AV21</f>
        <v>7000</v>
      </c>
      <c r="AY21" s="203">
        <f>AS21/AS$12</f>
        <v>0.48838406116747535</v>
      </c>
      <c r="AZ21" s="93">
        <f>MIN(C21:AS21)</f>
        <v>454</v>
      </c>
      <c r="BA21" s="94">
        <f>MAX(C21:AS21)</f>
        <v>6643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5450</v>
      </c>
      <c r="AU22" s="237">
        <v>5500</v>
      </c>
      <c r="AV22" s="150">
        <f>AU22</f>
        <v>5500</v>
      </c>
      <c r="AW22" s="149">
        <f>AV22</f>
        <v>5500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0.043261868300153106</v>
      </c>
      <c r="AU23" s="238">
        <f t="shared" si="17"/>
        <v>0.00917431192660545</v>
      </c>
      <c r="AV23" s="238">
        <f>(AV22/AT22)-1</f>
        <v>0.00917431192660545</v>
      </c>
      <c r="AW23" s="238">
        <f>AV23</f>
        <v>0.00917431192660545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5123</v>
      </c>
      <c r="AT25" s="210">
        <v>5500</v>
      </c>
      <c r="AU25" s="237">
        <v>5425</v>
      </c>
      <c r="AV25" s="150">
        <f>AU25</f>
        <v>5425</v>
      </c>
      <c r="AW25" s="149">
        <f>AV25</f>
        <v>5425</v>
      </c>
      <c r="AY25" s="203">
        <f>AS25/AS$12</f>
        <v>0.3766357888545802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11766</v>
      </c>
      <c r="AT26" s="94">
        <f t="shared" si="19"/>
        <v>12420</v>
      </c>
      <c r="AU26" s="145">
        <f t="shared" si="19"/>
        <v>12425</v>
      </c>
      <c r="AV26" s="150">
        <f>AU26</f>
        <v>12425</v>
      </c>
      <c r="AW26" s="149">
        <f>AV26</f>
        <v>12425</v>
      </c>
      <c r="AY26" s="203">
        <f>AS26/AS$12</f>
        <v>0.8650198500220556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1898</v>
      </c>
      <c r="AT29" s="210">
        <v>2225</v>
      </c>
      <c r="AU29" s="237">
        <v>1875</v>
      </c>
      <c r="AV29" s="150">
        <f>AU29</f>
        <v>1875</v>
      </c>
      <c r="AW29" s="149">
        <f>AV29</f>
        <v>1875</v>
      </c>
      <c r="AY29" s="203">
        <f>AS29/AS$12</f>
        <v>0.13953830319070726</v>
      </c>
      <c r="AZ29" s="93">
        <f>MIN(C29:AS29)</f>
        <v>730</v>
      </c>
      <c r="BA29" s="94">
        <f>MAX(C29:AS29)</f>
        <v>2436</v>
      </c>
      <c r="BB29" s="152">
        <f>RANK(AS29,C29:AS29,0)</f>
        <v>19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14645</v>
      </c>
      <c r="AU31" s="145">
        <f>AU26+AU29</f>
        <v>14300</v>
      </c>
      <c r="AV31" s="150">
        <f>AU31</f>
        <v>14300</v>
      </c>
      <c r="AW31" s="149">
        <f>AV31</f>
        <v>14300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2295.2736000000004</v>
      </c>
      <c r="AU34" s="237">
        <v>2110</v>
      </c>
      <c r="AV34" s="149">
        <f>AV15-AV31</f>
        <v>-1810.735999999999</v>
      </c>
      <c r="AW34" s="149">
        <f t="shared" si="23"/>
        <v>2435.3359999999993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2295.2736000000004</v>
      </c>
      <c r="AU36" s="149"/>
      <c r="AV36" s="149">
        <f t="shared" si="27"/>
        <v>-1810.735999999999</v>
      </c>
      <c r="AW36" s="149">
        <f t="shared" si="27"/>
        <v>2435.3359999999993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0.15672745646978495</v>
      </c>
      <c r="AU41" s="194">
        <f t="shared" si="29"/>
        <v>0.14755244755244756</v>
      </c>
      <c r="AV41" s="110">
        <f t="shared" si="29"/>
        <v>-0.12662489510489502</v>
      </c>
      <c r="AW41" s="110">
        <f t="shared" si="28"/>
        <v>0.17030321678321675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f>AT49</f>
        <v>3.35</v>
      </c>
      <c r="AU43" s="224">
        <f>AU49</f>
        <v>3.4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 t="s">
        <v>227</v>
      </c>
      <c r="AT47" s="230">
        <v>3.25</v>
      </c>
      <c r="AU47" s="230">
        <v>3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 t="s">
        <v>228</v>
      </c>
      <c r="AT48" s="230">
        <v>3.45</v>
      </c>
      <c r="AU48" s="230">
        <v>3.8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 t="s">
        <v>229</v>
      </c>
      <c r="AT49" s="136">
        <f>AVERAGE(AT47:AT48)</f>
        <v>3.35</v>
      </c>
      <c r="AU49" s="136">
        <f>AVERAGE(AU47:AU48)</f>
        <v>3.4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2017-06-09T17:29:40Z</dcterms:modified>
  <cp:category/>
  <cp:version/>
  <cp:contentType/>
  <cp:contentStatus/>
</cp:coreProperties>
</file>