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<sst xmlns="http://schemas.openxmlformats.org/spreadsheetml/2006/main" count="529" uniqueCount="285">
  <si>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</si>
  <si>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</si>
  <si>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</si>
  <si>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</si>
  <si>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</si>
  <si>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</si>
  <si>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</si>
  <si>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</si>
  <si>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</si>
  <si>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</si>
  <si>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</si>
  <si>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</si>
  <si>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</si>
  <si>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</si>
  <si>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</si>
  <si>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</si>
  <si>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</si>
  <si>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</si>
  <si>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</si>
  <si>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</si>
  <si>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</si>
  <si>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</si>
  <si>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</si>
  <si>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</si>
  <si>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</si>
  <si>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</si>
  <si>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</si>
  <si>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</si>
  <si>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</si>
  <si>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</si>
  <si>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</si>
  <si>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</si>
  <si>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</si>
  <si>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</si>
  <si>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</si>
  <si>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</si>
  <si>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</si>
  <si>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</si>
  <si>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</si>
  <si>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</si>
  <si>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</si>
  <si>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</si>
  <si>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</si>
  <si>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</si>
  <si>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</si>
  <si>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</si>
  <si>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</si>
  <si>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</si>
  <si>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</si>
  <si>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</si>
  <si>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</si>
  <si>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</si>
  <si>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</si>
  <si>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</si>
  <si>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</si>
  <si>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</si>
  <si>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</si>
  <si>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</si>
  <si>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</si>
  <si>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</si>
  <si>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</si>
  <si>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</si>
  <si>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</si>
  <si>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</si>
  <si>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</si>
  <si>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</si>
  <si>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</si>
  <si>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</si>
  <si>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</si>
  <si>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</si>
  <si>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</si>
  <si>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</si>
  <si>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</si>
  <si>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</si>
  <si>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</si>
  <si>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</si>
  <si>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</si>
  <si>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</si>
  <si>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</si>
  <si>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</si>
  <si>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</si>
  <si>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</si>
  <si>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</si>
  <si>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</si>
  <si>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</si>
  <si>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</si>
  <si>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</si>
  <si>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</si>
  <si>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</si>
  <si>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</si>
  <si>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</si>
  <si>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</si>
  <si>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</si>
  <si>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</si>
  <si>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</si>
  <si>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</si>
  <si>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</si>
  <si>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</si>
  <si>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</si>
  <si>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</si>
  <si>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</si>
  <si>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</si>
  <si>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</si>
  <si>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</si>
  <si>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</si>
  <si>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</si>
  <si>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</si>
  <si>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</si>
  <si>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</si>
  <si>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</si>
  <si>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</si>
  <si>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</si>
  <si>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</si>
  <si>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</si>
  <si>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</si>
  <si>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</si>
  <si>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</si>
  <si>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</si>
  <si>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</si>
  <si>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</si>
  <si>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</si>
  <si>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</si>
  <si>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</si>
  <si>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</si>
  <si>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</si>
  <si>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</si>
  <si>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</si>
  <si>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</si>
  <si>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</si>
  <si>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</si>
  <si>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</si>
  <si>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</si>
  <si>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</si>
  <si>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</si>
  <si>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</si>
  <si>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</si>
  <si>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</si>
  <si>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</si>
  <si>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</si>
  <si>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</si>
  <si>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</si>
  <si>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</si>
  <si>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</si>
  <si>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</si>
  <si>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</si>
  <si>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</si>
  <si>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</si>
  <si>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</si>
  <si>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</si>
  <si>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</si>
  <si>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</si>
  <si>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</si>
  <si>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</si>
  <si>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</si>
  <si>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</si>
  <si>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</si>
  <si>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</si>
  <si>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</si>
  <si>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</si>
  <si>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</si>
  <si>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</si>
  <si>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</si>
  <si>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</si>
  <si>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</si>
  <si>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</si>
  <si>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</si>
  <si>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</si>
  <si>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</si>
  <si>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</si>
  <si>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</si>
  <si>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</si>
  <si>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</si>
  <si>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</si>
  <si>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</si>
  <si>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</si>
  <si>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</si>
  <si>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</si>
  <si>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</si>
  <si>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</si>
  <si>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</si>
  <si>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</si>
  <si>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</si>
  <si>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</si>
  <si>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</si>
  <si>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</si>
  <si>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</si>
  <si>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</si>
  <si>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</si>
  <si>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</si>
  <si>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</si>
  <si>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</si>
  <si>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</si>
  <si>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</si>
  <si>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</si>
  <si>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</si>
  <si>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</si>
  <si>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</si>
  <si>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</si>
  <si>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</si>
  <si>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</si>
  <si>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</si>
  <si>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</si>
  <si>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</si>
  <si>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</si>
  <si>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</si>
  <si>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</si>
  <si>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</si>
  <si>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</si>
  <si>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</si>
  <si>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</si>
  <si>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</si>
  <si>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</si>
  <si>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</si>
  <si>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</si>
  <si>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</si>
  <si>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</si>
  <si>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</si>
  <si>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</si>
  <si>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</si>
  <si>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</si>
  <si>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</si>
  <si>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</si>
  <si>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</si>
  <si>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</si>
  <si>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</si>
  <si>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</si>
  <si>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</si>
  <si>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</si>
  <si>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</si>
  <si>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</si>
  <si>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</si>
  <si>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</si>
  <si>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</si>
  <si>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</si>
  <si>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</si>
  <si>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</si>
  <si>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</si>
  <si>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</si>
  <si>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</si>
  <si>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</si>
  <si>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</si>
  <si>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</si>
  <si>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</si>
  <si>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</si>
  <si>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</si>
  <si>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</si>
  <si>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</si>
  <si>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</si>
  <si>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</si>
  <si>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</si>
  <si>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</si>
  <si>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</si>
  <si>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</si>
  <si>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</si>
  <si>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</si>
  <si>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</si>
  <si>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</si>
  <si>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</si>
  <si>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</si>
  <si>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</si>
  <si>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</si>
  <si>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</si>
  <si>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</si>
  <si>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</si>
  <si>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</si>
  <si>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</si>
  <si>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</si>
  <si>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</si>
  <si>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</si>
  <si>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</si>
  <si>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</si>
  <si>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</si>
  <si>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</si>
  <si>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</si>
  <si>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</si>
  <si>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</si>
  <si>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</si>
  <si>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</si>
  <si>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</si>
  <si>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</si>
  <si>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</si>
  <si>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</si>
  <si>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</si>
  <si>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Updated 2.9.17</t>
  </si>
  <si>
    <t>Source:  USDA WASDE Report 2.9.17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</si>
</sst>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7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Data'!$H$55:$H$98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13602.088301</c:v>
                </c:pt>
                <c:pt idx="43">
                  <c:v>15148.273599999999</c:v>
                </c:pt>
              </c:numCache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4417"/>
        <c:crosses val="autoZero"/>
        <c:auto val="1"/>
        <c:lblOffset val="100"/>
        <c:tickLblSkip val="3"/>
        <c:noMultiLvlLbl val="0"/>
      </c:catAx>
      <c:valAx>
        <c:axId val="53994417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5130</c:v>
                </c:pt>
                <c:pt idx="43">
                  <c:v>5600</c:v>
                </c:pt>
              </c:numCache>
            </c:numRef>
          </c:val>
        </c:ser>
        <c:axId val="64188938"/>
        <c:axId val="40829531"/>
      </c:barChart>
      <c:catAx>
        <c:axId val="6418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829531"/>
        <c:crosses val="autoZero"/>
        <c:auto val="0"/>
        <c:lblOffset val="100"/>
        <c:tickLblSkip val="3"/>
        <c:tickMarkSkip val="2"/>
        <c:noMultiLvlLbl val="0"/>
      </c:catAx>
      <c:valAx>
        <c:axId val="408295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1889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2"/>
          <c:w val="0.829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Data'!$X$55:$X$98</c:f>
              <c:numCache>
                <c:ptCount val="44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0.12713813225499523</c:v>
                </c:pt>
                <c:pt idx="43">
                  <c:v>0.15871148433652507</c:v>
                </c:pt>
              </c:numCache>
            </c:numRef>
          </c:val>
        </c:ser>
        <c:axId val="31921460"/>
        <c:axId val="18857685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3.4000000000000004</c:v>
                </c:pt>
              </c:numCache>
            </c:numRef>
          </c:val>
          <c:smooth val="0"/>
        </c:ser>
        <c:axId val="35501438"/>
        <c:axId val="51077487"/>
      </c:lineChart>
      <c:catAx>
        <c:axId val="3192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857685"/>
        <c:crosses val="autoZero"/>
        <c:auto val="0"/>
        <c:lblOffset val="100"/>
        <c:tickLblSkip val="3"/>
        <c:tickMarkSkip val="2"/>
        <c:noMultiLvlLbl val="0"/>
      </c:catAx>
      <c:valAx>
        <c:axId val="1885768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921460"/>
        <c:crossesAt val="1"/>
        <c:crossBetween val="between"/>
        <c:dispUnits/>
      </c:valAx>
      <c:catAx>
        <c:axId val="3550143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77487"/>
        <c:crosses val="autoZero"/>
        <c:auto val="0"/>
        <c:lblOffset val="100"/>
        <c:tickLblSkip val="1"/>
        <c:noMultiLvlLbl val="0"/>
      </c:catAx>
      <c:valAx>
        <c:axId val="51077487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50143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1792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Data'!$Q$55:$Q$98</c:f>
              <c:numCache>
                <c:ptCount val="44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1898</c:v>
                </c:pt>
                <c:pt idx="43">
                  <c:v>2225</c:v>
                </c:pt>
              </c:numCache>
            </c:numRef>
          </c:val>
        </c:ser>
        <c:axId val="57044200"/>
        <c:axId val="43635753"/>
      </c:barChart>
      <c:catAx>
        <c:axId val="5704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635753"/>
        <c:crosses val="autoZero"/>
        <c:auto val="0"/>
        <c:lblOffset val="100"/>
        <c:tickLblSkip val="3"/>
        <c:tickMarkSkip val="2"/>
        <c:noMultiLvlLbl val="0"/>
      </c:catAx>
      <c:valAx>
        <c:axId val="4363575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0442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575"/>
          <c:w val="0.88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3.4000000000000004</c:v>
                </c:pt>
              </c:numCache>
            </c:numRef>
          </c:val>
          <c:smooth val="0"/>
        </c:ser>
        <c:marker val="1"/>
        <c:axId val="57177458"/>
        <c:axId val="44835075"/>
      </c:lineChart>
      <c:catAx>
        <c:axId val="571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835075"/>
        <c:crosses val="autoZero"/>
        <c:auto val="0"/>
        <c:lblOffset val="100"/>
        <c:tickLblSkip val="3"/>
        <c:tickMarkSkip val="2"/>
        <c:noMultiLvlLbl val="0"/>
      </c:catAx>
      <c:valAx>
        <c:axId val="448350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17745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5130</c:v>
                </c:pt>
                <c:pt idx="43">
                  <c:v>5600</c:v>
                </c:pt>
              </c:numCache>
            </c:numRef>
          </c:xVal>
          <c:y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3.4000000000000004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5130</c:v>
                </c:pt>
                <c:pt idx="43">
                  <c:v>5600</c:v>
                </c:pt>
              </c:numCache>
            </c:numRef>
          </c:xVal>
          <c:yVal>
            <c:numRef>
              <c:f>'Annual Data'!$D$55:$D$98</c:f>
              <c:num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numCache>
            </c:numRef>
          </c:yVal>
          <c:smooth val="0"/>
        </c:ser>
        <c:axId val="862492"/>
        <c:axId val="7762429"/>
      </c:scatterChart>
      <c:valAx>
        <c:axId val="862492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762429"/>
        <c:crosses val="autoZero"/>
        <c:crossBetween val="midCat"/>
        <c:dispUnits/>
      </c:valAx>
      <c:valAx>
        <c:axId val="7762429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2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Data'!$S$55:$S$98</c:f>
              <c:numCache>
                <c:ptCount val="44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1737.0883009999998</c:v>
                </c:pt>
                <c:pt idx="43">
                  <c:v>2355.3619009999966</c:v>
                </c:pt>
              </c:numCache>
            </c:numRef>
          </c:val>
        </c:ser>
        <c:axId val="2752998"/>
        <c:axId val="24776983"/>
      </c:barChart>
      <c:catAx>
        <c:axId val="275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776983"/>
        <c:crosses val="autoZero"/>
        <c:auto val="0"/>
        <c:lblOffset val="100"/>
        <c:tickLblSkip val="2"/>
        <c:tickMarkSkip val="2"/>
        <c:noMultiLvlLbl val="0"/>
      </c:catAx>
      <c:valAx>
        <c:axId val="2477698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2998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Data'!$AG$55:$AG$98</c:f>
              <c:numCache>
                <c:ptCount val="44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0.48779274572950737</c:v>
                </c:pt>
                <c:pt idx="43">
                  <c:v>0.4462554729668997</c:v>
                </c:pt>
              </c:numCache>
            </c:numRef>
          </c:val>
        </c:ser>
        <c:axId val="21666256"/>
        <c:axId val="60778577"/>
      </c:barChart>
      <c:catAx>
        <c:axId val="2166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78577"/>
        <c:crosses val="autoZero"/>
        <c:auto val="0"/>
        <c:lblOffset val="100"/>
        <c:tickLblSkip val="2"/>
        <c:noMultiLvlLbl val="0"/>
      </c:catAx>
      <c:valAx>
        <c:axId val="60778577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662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"/>
          <c:w val="0.842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Data'!$AI$84:$AI$98</c:f>
              <c:numCache>
                <c:ptCount val="15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0.3827353480433784</c:v>
                </c:pt>
                <c:pt idx="14">
                  <c:v>0.3515252061462635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Data'!$AH$84:$AH$98</c:f>
              <c:numCache>
                <c:ptCount val="15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0.3771479706996794</c:v>
                </c:pt>
                <c:pt idx="14">
                  <c:v>0.36967909003175126</c:v>
                </c:pt>
              </c:numCache>
            </c:numRef>
          </c:val>
        </c:ser>
        <c:axId val="10136282"/>
        <c:axId val="24117675"/>
      </c:barChart>
      <c:catAx>
        <c:axId val="1013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7675"/>
        <c:crosses val="autoZero"/>
        <c:auto val="0"/>
        <c:lblOffset val="100"/>
        <c:tickLblSkip val="1"/>
        <c:noMultiLvlLbl val="0"/>
      </c:catAx>
      <c:valAx>
        <c:axId val="24117675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62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75"/>
          <c:w val="0.885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Data'!$N$84:$N$98</c:f>
              <c:numCache>
                <c:ptCount val="15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5206</c:v>
                </c:pt>
                <c:pt idx="14">
                  <c:v>5325</c:v>
                </c:pt>
              </c:numCache>
            </c:numRef>
          </c:val>
        </c:ser>
        <c:axId val="15732484"/>
        <c:axId val="7374629"/>
      </c:barChart>
      <c:catAx>
        <c:axId val="1573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4629"/>
        <c:crosses val="autoZero"/>
        <c:auto val="0"/>
        <c:lblOffset val="100"/>
        <c:tickLblSkip val="1"/>
        <c:noMultiLvlLbl val="0"/>
      </c:catAx>
      <c:valAx>
        <c:axId val="7374629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324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6"/>
          <c:w val="0.897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Data'!$AI$84:$AI$98</c:f>
              <c:numCache>
                <c:ptCount val="15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0.3827353480433784</c:v>
                </c:pt>
                <c:pt idx="14">
                  <c:v>0.3515252061462635</c:v>
                </c:pt>
              </c:numCache>
            </c:numRef>
          </c:val>
        </c:ser>
        <c:axId val="66371662"/>
        <c:axId val="60474047"/>
      </c:barChart>
      <c:catAx>
        <c:axId val="66371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047"/>
        <c:crosses val="autoZero"/>
        <c:auto val="0"/>
        <c:lblOffset val="100"/>
        <c:tickLblSkip val="1"/>
        <c:noMultiLvlLbl val="0"/>
      </c:catAx>
      <c:valAx>
        <c:axId val="60474047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1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Data'!$AQ$55:$AQ$98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10690.25685</c:v>
                </c:pt>
              </c:numCache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1627"/>
        <c:crosses val="autoZero"/>
        <c:auto val="1"/>
        <c:lblOffset val="100"/>
        <c:tickLblSkip val="3"/>
        <c:noMultiLvlLbl val="0"/>
      </c:catAx>
      <c:valAx>
        <c:axId val="11471627"/>
        <c:scaling>
          <c:orientation val="minMax"/>
          <c:max val="15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7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25400">
                <a:solidFill>
                  <a:srgbClr val="1FB714"/>
                </a:solidFill>
              </a:ln>
            </c:spPr>
          </c:dPt>
          <c:cat>
            <c:strRef>
              <c:f>'Annual Data'!$D$55:$D$97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Data'!$O$55:$O$97</c:f>
              <c:numCache>
                <c:ptCount val="43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5130</c:v>
                </c:pt>
              </c:numCache>
            </c:numRef>
          </c:val>
        </c:ser>
        <c:axId val="7395512"/>
        <c:axId val="6655960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Data'!$D$55:$D$97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Data'!$Y$55:$Y$97</c:f>
              <c:numCache>
                <c:ptCount val="43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</c:numCache>
            </c:numRef>
          </c:val>
          <c:smooth val="0"/>
        </c:ser>
        <c:axId val="62165570"/>
        <c:axId val="22619219"/>
      </c:lineChart>
      <c:catAx>
        <c:axId val="7395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559609"/>
        <c:crosses val="autoZero"/>
        <c:auto val="0"/>
        <c:lblOffset val="100"/>
        <c:tickLblSkip val="2"/>
        <c:tickMarkSkip val="2"/>
        <c:noMultiLvlLbl val="0"/>
      </c:catAx>
      <c:valAx>
        <c:axId val="6655960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395512"/>
        <c:crossesAt val="1"/>
        <c:crossBetween val="between"/>
        <c:dispUnits/>
      </c:valAx>
      <c:catAx>
        <c:axId val="6216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619219"/>
        <c:crosses val="autoZero"/>
        <c:auto val="0"/>
        <c:lblOffset val="100"/>
        <c:tickLblSkip val="1"/>
        <c:noMultiLvlLbl val="0"/>
      </c:catAx>
      <c:valAx>
        <c:axId val="22619219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65570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Data'!$CA$55:$CA$98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13600.51936</c:v>
                </c:pt>
                <c:pt idx="43">
                  <c:v>14801.781</c:v>
                </c:pt>
              </c:numCache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6565"/>
        <c:crosses val="autoZero"/>
        <c:auto val="1"/>
        <c:lblOffset val="100"/>
        <c:tickLblSkip val="3"/>
        <c:noMultiLvlLbl val="0"/>
      </c:catAx>
      <c:valAx>
        <c:axId val="56786565"/>
        <c:scaling>
          <c:orientation val="minMax"/>
          <c:max val="15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Data'!$M$55:$M$98</c:f>
              <c:numCache>
                <c:ptCount val="44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6635</c:v>
                </c:pt>
                <c:pt idx="43">
                  <c:v>6795</c:v>
                </c:pt>
              </c:numCache>
            </c:numRef>
          </c:val>
        </c:ser>
        <c:axId val="41317038"/>
        <c:axId val="36309023"/>
      </c:bar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9023"/>
        <c:crosses val="autoZero"/>
        <c:auto val="0"/>
        <c:lblOffset val="100"/>
        <c:tickLblSkip val="3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70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Data'!$X$55:$X$98</c:f>
              <c:numCache>
                <c:ptCount val="44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0.12713813225499523</c:v>
                </c:pt>
                <c:pt idx="43">
                  <c:v>0.15871148433652507</c:v>
                </c:pt>
              </c:numCache>
            </c:numRef>
          </c:val>
        </c:ser>
        <c:axId val="58345752"/>
        <c:axId val="55349721"/>
      </c:bar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349721"/>
        <c:crosses val="autoZero"/>
        <c:auto val="0"/>
        <c:lblOffset val="100"/>
        <c:tickLblSkip val="3"/>
        <c:tickMarkSkip val="2"/>
        <c:noMultiLvlLbl val="0"/>
      </c:catAx>
      <c:valAx>
        <c:axId val="55349721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3457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Data'!$D$52:$D$98</c:f>
              <c:strCache>
                <c:ptCount val="47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</c:strCache>
            </c:strRef>
          </c:cat>
          <c:val>
            <c:numRef>
              <c:f>'Annual Data'!$G$52:$G$98</c:f>
              <c:numCache>
                <c:ptCount val="47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</c:numCache>
            </c:numRef>
          </c:val>
        </c:ser>
        <c:axId val="28385442"/>
        <c:axId val="54142387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Data'!$D$52:$D$98</c:f>
              <c:strCache>
                <c:ptCount val="47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</c:strCache>
            </c:strRef>
          </c:cat>
          <c:val>
            <c:numRef>
              <c:f>'Annual Data'!$AE$52:$AE$98</c:f>
              <c:numCache>
                <c:ptCount val="47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</c:numCache>
            </c:numRef>
          </c:val>
          <c:smooth val="0"/>
        </c:ser>
        <c:axId val="28385442"/>
        <c:axId val="54142387"/>
      </c:lineChart>
      <c:catAx>
        <c:axId val="2838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4142387"/>
        <c:crosses val="autoZero"/>
        <c:auto val="0"/>
        <c:lblOffset val="100"/>
        <c:tickLblSkip val="5"/>
        <c:tickMarkSkip val="5"/>
        <c:noMultiLvlLbl val="0"/>
      </c:catAx>
      <c:valAx>
        <c:axId val="54142387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544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Data'!$D$22:$D$98</c:f>
              <c:strCache>
                <c:ptCount val="77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</c:strCache>
            </c:strRef>
          </c:cat>
          <c:val>
            <c:numRef>
              <c:f>'Annual Data'!$E$22:$E$98</c:f>
              <c:numCache>
                <c:ptCount val="77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</c:numCache>
            </c:numRef>
          </c:val>
          <c:smooth val="0"/>
        </c:ser>
        <c:marker val="1"/>
        <c:axId val="17519436"/>
        <c:axId val="23457197"/>
      </c:lineChart>
      <c:catAx>
        <c:axId val="1751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3457197"/>
        <c:crosses val="autoZero"/>
        <c:auto val="0"/>
        <c:lblOffset val="100"/>
        <c:tickLblSkip val="5"/>
        <c:tickMarkSkip val="5"/>
        <c:noMultiLvlLbl val="0"/>
      </c:catAx>
      <c:valAx>
        <c:axId val="2345719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519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Data'!$K$55:$K$98</c:f>
              <c:numCache>
                <c:ptCount val="44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15400.088301</c:v>
                </c:pt>
                <c:pt idx="43">
                  <c:v>16940.361900999997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984775"/>
        <c:crosses val="autoZero"/>
        <c:auto val="0"/>
        <c:lblOffset val="100"/>
        <c:tickLblSkip val="3"/>
        <c:tickMarkSkip val="2"/>
        <c:noMultiLvlLbl val="0"/>
      </c:catAx>
      <c:valAx>
        <c:axId val="20984775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7881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Data'!$R$55:$R$98</c:f>
              <c:numCache>
                <c:ptCount val="44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13663</c:v>
                </c:pt>
                <c:pt idx="43">
                  <c:v>14620</c:v>
                </c:pt>
              </c:numCache>
            </c:numRef>
          </c:val>
          <c:smooth val="0"/>
        </c:ser>
        <c:marker val="1"/>
        <c:axId val="54645248"/>
        <c:axId val="22045185"/>
      </c:lineChart>
      <c:catAx>
        <c:axId val="54645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045185"/>
        <c:crosses val="autoZero"/>
        <c:auto val="0"/>
        <c:lblOffset val="100"/>
        <c:tickLblSkip val="3"/>
        <c:tickMarkSkip val="2"/>
        <c:noMultiLvlLbl val="0"/>
      </c:catAx>
      <c:valAx>
        <c:axId val="220451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52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b8c49a-41a0-4cb2-a002-06c60438fc8c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94.0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 Yield = 147.2 bu/ac
2012 Yield = 123.1 bu/ac
2013 Yield= 158.8 bu/ac
2014 Yield= 171.0 bu/ac
2015 Yield= 168.4 bu/ac
2016 USDA Estimated Yield= 174.6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da81928-967c-4cd2-80a4-3c6725483561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2735d5-6c4e-4241-b799-00a1b19cdf1f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planted acreage = 88.0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228600</xdr:colOff>
      <xdr:row>6</xdr:row>
      <xdr:rowOff>38100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762000" cy="2190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estimated planted acreage = 94.0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330b68-93f8-4121-b6f1-95bd94c9001d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eb83e15-819a-4f7f-a4a3-fc2c8b548a0a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1992745-5dcf-4525-834f-a1901b22d067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0.879</cdr:y>
    </cdr:from>
    <cdr:to>
      <cdr:x>0.9975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2971800"/>
          <a:ext cx="15240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0.93825</cdr:y>
    </cdr:from>
    <cdr:to>
      <cdr:x>0.49725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71f745e-ea24-448a-94ca-28cb85f642d6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3eeb9ee-4326-46d7-b5cc-afcc2c62677e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0.7345</cdr:y>
    </cdr:from>
    <cdr:to>
      <cdr:x>0.74525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90975" y="24765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0.713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895725" y="3067050"/>
          <a:ext cx="1552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0.931</cdr:y>
    </cdr:from>
    <cdr:to>
      <cdr:x>0.496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ca5cfc-a433-4b7e-a03d-243d28ca45a9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467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03a131-1637-4285-afb8-5167f2619428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USDA estimated yield of 174.6 bu./acre &amp; 94.0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8cdc802-4096-429f-8f70-496103d50618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86df6f6-dd68-43e0-8336-1daa0a1e51e1}" type="TxLink">
            <a:rPr lang="en-US" cap="none" sz="800" b="0" i="0" u="none" baseline="0">
              <a:solidFill>
                <a:srgbClr val="000000"/>
              </a:solidFill>
            </a:rPr>
            <a:t>Source:  USDA WASDE Report 2.9.17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225fdd-80c8-43c9-970c-2337186ce746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0.9335</cdr:y>
    </cdr:from>
    <cdr:to>
      <cdr:x>0.6535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ff60ddb-4e6c-4cb1-826f-23306a039fd9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2.9.17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4003c17-1152-4d0c-a30e-23f09c7fd45f}" type="TxLink">
            <a:rPr lang="en-US" cap="none" sz="11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0.99975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4a3d37-11f3-4f37-86ba-0a26d371568e}" type="TxLink">
            <a:rPr lang="en-US" cap="none" sz="11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2985e36-ddb2-4923-8527-432396896fc6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9a9ed9-f51a-4111-b3e2-4911990c4e4c}" type="TxLink">
            <a:rPr lang="en-US" cap="none" sz="800" b="0" i="0" u="none" baseline="0">
              <a:solidFill>
                <a:srgbClr val="000000"/>
              </a:solidFill>
            </a:rPr>
            <a:t>Source:  USDA WASDE Report 2.9.17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c3fed1-a9f4-4024-8877-5f48d18df805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94.0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69b6aef-e5c3-4860-85bc-e49c47c8dfdc}" type="TxLink">
            <a:rPr lang="en-US" cap="none" sz="800" b="0" i="0" u="none" baseline="0">
              <a:solidFill>
                <a:srgbClr val="000000"/>
              </a:solidFill>
            </a:rPr>
            <a:t>Source:  USDA WASDE Report 2.9.17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7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99" sqref="B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8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7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Data'!AU34</f>
        <v>-2149.3502990000015</v>
      </c>
      <c r="BC96" s="68">
        <f>BB96</f>
        <v>-2149.3502990000015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Data'!AV34</f>
        <v>2006.363100999999</v>
      </c>
      <c r="CM96" s="266">
        <f>'Annual Raw Data'!AV36</f>
        <v>2006.363100999999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80749</v>
      </c>
      <c r="G97" s="57">
        <f>'Annual Raw Data'!$AS$10</f>
        <v>168.449</v>
      </c>
      <c r="H97" s="56">
        <f>'Annual Raw Data'!$AS$12</f>
        <v>13602.088301</v>
      </c>
      <c r="I97" s="56">
        <f>'Annual Raw Data'!$AS$13</f>
        <v>1731</v>
      </c>
      <c r="J97" s="58">
        <f>'Annual Raw Data'!$AS$14</f>
        <v>67</v>
      </c>
      <c r="K97" s="56">
        <f>'Annual Raw Data'!$AS$15</f>
        <v>15400.088301</v>
      </c>
      <c r="L97" s="58"/>
      <c r="M97" s="56">
        <f>'Annual Raw Data'!$AS$21</f>
        <v>6635</v>
      </c>
      <c r="N97" s="56">
        <f>'Annual Raw Data'!$AS$22</f>
        <v>5206</v>
      </c>
      <c r="O97" s="56">
        <f>'Annual Raw Data'!$AS$25</f>
        <v>5130</v>
      </c>
      <c r="P97" s="56">
        <f>'Annual Raw Data'!$AS$26</f>
        <v>11765</v>
      </c>
      <c r="Q97" s="56">
        <f>'Annual Raw Data'!$AS$29</f>
        <v>1898</v>
      </c>
      <c r="R97" s="56">
        <f>'Annual Raw Data'!$AS$31</f>
        <v>13663</v>
      </c>
      <c r="S97" s="56">
        <f>'Annual Raw Data'!$AS$34</f>
        <v>1737.0883009999998</v>
      </c>
      <c r="T97" s="56">
        <f>'Annual Raw Data'!$AS$36</f>
        <v>1737.0883009999998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0.12713813225499523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0.48779274572950737</v>
      </c>
      <c r="AH97" s="67">
        <f>O97/H97</f>
        <v>0.3771479706996794</v>
      </c>
      <c r="AI97" s="67">
        <f>N97/H97</f>
        <v>0.3827353480433784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80749</v>
      </c>
      <c r="AP97" s="69">
        <f>'Annual Raw Data'!AS10</f>
        <v>168.449</v>
      </c>
      <c r="AQ97" s="68">
        <f>AO97*AP97/1000</f>
        <v>13602.088301000002</v>
      </c>
      <c r="AR97" s="68">
        <f t="shared" si="191"/>
        <v>1731</v>
      </c>
      <c r="AS97" s="61">
        <f t="shared" si="191"/>
        <v>67</v>
      </c>
      <c r="AT97" s="68">
        <f t="shared" si="184"/>
        <v>15400.088301</v>
      </c>
      <c r="AU97" s="61">
        <f aca="true" t="shared" si="194" ref="AU97:BA97">L97</f>
        <v>0</v>
      </c>
      <c r="AV97" s="68">
        <f t="shared" si="194"/>
        <v>6635</v>
      </c>
      <c r="AW97" s="68">
        <f t="shared" si="194"/>
        <v>5206</v>
      </c>
      <c r="AX97" s="68">
        <f t="shared" si="194"/>
        <v>5130</v>
      </c>
      <c r="AY97" s="68">
        <f t="shared" si="194"/>
        <v>11765</v>
      </c>
      <c r="AZ97" s="68">
        <f t="shared" si="194"/>
        <v>1898</v>
      </c>
      <c r="BA97" s="68">
        <f t="shared" si="194"/>
        <v>13663</v>
      </c>
      <c r="BB97" s="68">
        <f>'Annual Raw Data'!AU35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0.12713813225499523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0.48779274572950737</v>
      </c>
      <c r="BQ97" s="61">
        <f t="shared" si="196"/>
        <v>0.3771479706996794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80749</v>
      </c>
      <c r="BZ97" s="62">
        <f t="shared" si="171"/>
        <v>168.449</v>
      </c>
      <c r="CA97" s="62">
        <f>BY97*BZ97/1000</f>
        <v>13602.088301000002</v>
      </c>
      <c r="CB97" s="62">
        <f>I97</f>
        <v>1731</v>
      </c>
      <c r="CC97" s="62">
        <f>J97</f>
        <v>67</v>
      </c>
      <c r="CD97" s="62">
        <f>CA97+CB97+CC97</f>
        <v>15400.088301000002</v>
      </c>
      <c r="CE97" s="62">
        <f aca="true" t="shared" si="198" ref="CE97:CK97">L97</f>
        <v>0</v>
      </c>
      <c r="CF97" s="62">
        <f t="shared" si="198"/>
        <v>6635</v>
      </c>
      <c r="CG97" s="62">
        <f t="shared" si="198"/>
        <v>5206</v>
      </c>
      <c r="CH97" s="62">
        <f t="shared" si="198"/>
        <v>5130</v>
      </c>
      <c r="CI97" s="62">
        <f t="shared" si="198"/>
        <v>11765</v>
      </c>
      <c r="CJ97" s="62">
        <f t="shared" si="198"/>
        <v>1898</v>
      </c>
      <c r="CK97" s="62">
        <f t="shared" si="198"/>
        <v>13663</v>
      </c>
      <c r="CL97" s="266">
        <f>'Annual Raw Data'!AV35</f>
        <v>0</v>
      </c>
      <c r="CM97" s="266">
        <f>'Annual Raw Data'!AV37</f>
        <v>0</v>
      </c>
      <c r="CN97" s="62">
        <f aca="true" t="shared" si="199" ref="CN97:DA97">U97</f>
        <v>0</v>
      </c>
      <c r="CO97" s="62">
        <f t="shared" si="199"/>
        <v>0</v>
      </c>
      <c r="CP97" s="62">
        <f t="shared" si="199"/>
        <v>0</v>
      </c>
      <c r="CQ97" s="62">
        <f t="shared" si="199"/>
        <v>0.12713813225499523</v>
      </c>
      <c r="CR97" s="62">
        <f t="shared" si="199"/>
        <v>3.61</v>
      </c>
      <c r="CS97" s="62">
        <f t="shared" si="199"/>
        <v>9</v>
      </c>
      <c r="CT97" s="62">
        <f t="shared" si="199"/>
        <v>2.4930747922437675</v>
      </c>
      <c r="CU97" s="62">
        <f t="shared" si="199"/>
        <v>0</v>
      </c>
      <c r="CV97" s="62">
        <f t="shared" si="199"/>
        <v>0</v>
      </c>
      <c r="CW97" s="62">
        <f t="shared" si="199"/>
        <v>0</v>
      </c>
      <c r="CX97" s="62">
        <f t="shared" si="199"/>
        <v>172.86886509434498</v>
      </c>
      <c r="CY97" s="62">
        <f t="shared" si="199"/>
        <v>0</v>
      </c>
      <c r="CZ97" s="62">
        <f t="shared" si="199"/>
        <v>0.48779274572950737</v>
      </c>
      <c r="DA97" s="62">
        <f t="shared" si="199"/>
        <v>0.3771479706996794</v>
      </c>
    </row>
    <row r="98" spans="2:105" ht="12.75">
      <c r="B98" s="260">
        <v>2016</v>
      </c>
      <c r="C98" s="260">
        <f>C97+1</f>
        <v>116</v>
      </c>
      <c r="D98" s="252">
        <v>16</v>
      </c>
      <c r="E98" s="241">
        <f>'Annual Raw Data'!$AT$8*1000</f>
        <v>94000</v>
      </c>
      <c r="F98" s="241">
        <f>'Annual Raw Data'!$AT$9*1000</f>
        <v>86740</v>
      </c>
      <c r="G98" s="242">
        <f>'Annual Raw Data'!$AT$10</f>
        <v>174.64</v>
      </c>
      <c r="H98" s="241">
        <f>'Annual Raw Data'!$AT$12</f>
        <v>15148.273599999999</v>
      </c>
      <c r="I98" s="241">
        <f>'Annual Raw Data'!$AT$13</f>
        <v>1737.0883009999998</v>
      </c>
      <c r="J98" s="243">
        <f>'Annual Raw Data'!$AT$14</f>
        <v>55</v>
      </c>
      <c r="K98" s="241">
        <f>'Annual Raw Data'!$AT$15</f>
        <v>16940.361900999997</v>
      </c>
      <c r="L98" s="243"/>
      <c r="M98" s="241">
        <f>'Annual Raw Data'!$AT$21</f>
        <v>6795</v>
      </c>
      <c r="N98" s="241">
        <f>'Annual Raw Data'!$AT$22</f>
        <v>5350</v>
      </c>
      <c r="O98" s="241">
        <f>'Annual Raw Data'!$AT$25</f>
        <v>5600</v>
      </c>
      <c r="P98" s="241">
        <f>'Annual Raw Data'!$AT$26</f>
        <v>12395</v>
      </c>
      <c r="Q98" s="241">
        <f>'Annual Raw Data'!$AT$29</f>
        <v>2225</v>
      </c>
      <c r="R98" s="241">
        <f>'Annual Raw Data'!$AT$31</f>
        <v>14620</v>
      </c>
      <c r="S98" s="241">
        <f>'Annual Raw Data'!$AT$34</f>
        <v>2320.3619009999966</v>
      </c>
      <c r="T98" s="241">
        <f>'Annual Raw Data'!$AT$36</f>
        <v>2320.3619009999966</v>
      </c>
      <c r="U98" s="244">
        <f>'Annual Raw Data'!$AT$37</f>
        <v>0</v>
      </c>
      <c r="V98" s="244">
        <f>'Annual Raw Data'!$AT$38</f>
        <v>0</v>
      </c>
      <c r="W98" s="243">
        <f>'Annual Raw Data'!$AT$39</f>
        <v>0</v>
      </c>
      <c r="X98" s="245">
        <f>'Annual Raw Data'!$AT$41</f>
        <v>0.15871148433652507</v>
      </c>
      <c r="Y98" s="246">
        <f>'Annual Raw Data'!$AT$43</f>
        <v>3.4000000000000004</v>
      </c>
      <c r="Z98" s="246">
        <v>9</v>
      </c>
      <c r="AA98" s="247">
        <f>Z98/Y98</f>
        <v>2.6470588235294117</v>
      </c>
      <c r="AB98" s="248"/>
      <c r="AC98" s="248"/>
      <c r="AD98" s="248"/>
      <c r="AE98" s="242">
        <f t="shared" si="160"/>
        <v>175.3204956895388</v>
      </c>
      <c r="AF98" s="248"/>
      <c r="AG98" s="249">
        <f>M98/H98</f>
        <v>0.44856596727959813</v>
      </c>
      <c r="AH98" s="250">
        <f>O98/H98</f>
        <v>0.36967909003175126</v>
      </c>
      <c r="AI98" s="250">
        <f>N98/H98</f>
        <v>0.35317555922676236</v>
      </c>
      <c r="AJ98" s="253"/>
      <c r="AK98" s="254">
        <f>B98</f>
        <v>2016</v>
      </c>
      <c r="AL98" s="254">
        <f>C98</f>
        <v>116</v>
      </c>
      <c r="AM98" s="254">
        <f>D98</f>
        <v>16</v>
      </c>
      <c r="AN98" s="255">
        <f>E98</f>
        <v>94000</v>
      </c>
      <c r="AO98" s="255">
        <f>F98</f>
        <v>86740</v>
      </c>
      <c r="AP98" s="256">
        <f>'Annual Raw Data'!AU10</f>
        <v>123.11</v>
      </c>
      <c r="AQ98" s="255">
        <f>AO98*AP98/1000</f>
        <v>10678.5614</v>
      </c>
      <c r="AR98" s="255">
        <f t="shared" si="191"/>
        <v>1737.0883009999998</v>
      </c>
      <c r="AS98" s="257">
        <f t="shared" si="191"/>
        <v>55</v>
      </c>
      <c r="AT98" s="255">
        <f t="shared" si="184"/>
        <v>16940.361900999997</v>
      </c>
      <c r="AU98" s="257">
        <f aca="true" t="shared" si="200" ref="AU98:BA98">L98</f>
        <v>0</v>
      </c>
      <c r="AV98" s="255">
        <f t="shared" si="200"/>
        <v>6795</v>
      </c>
      <c r="AW98" s="255">
        <f t="shared" si="200"/>
        <v>5350</v>
      </c>
      <c r="AX98" s="255">
        <f t="shared" si="200"/>
        <v>5600</v>
      </c>
      <c r="AY98" s="255">
        <f t="shared" si="200"/>
        <v>12395</v>
      </c>
      <c r="AZ98" s="255">
        <f t="shared" si="200"/>
        <v>2225</v>
      </c>
      <c r="BA98" s="255">
        <f t="shared" si="200"/>
        <v>14620</v>
      </c>
      <c r="BB98" s="255">
        <f>'Annual Raw Data'!AU36</f>
        <v>-2149.3502990000015</v>
      </c>
      <c r="BC98" s="255">
        <f>BB98</f>
        <v>-2149.3502990000015</v>
      </c>
      <c r="BD98" s="257">
        <f>U98</f>
        <v>0</v>
      </c>
      <c r="BE98" s="257">
        <f aca="true" t="shared" si="201" ref="BE98:BL98">V98</f>
        <v>0</v>
      </c>
      <c r="BF98" s="257">
        <f t="shared" si="201"/>
        <v>0</v>
      </c>
      <c r="BG98" s="257">
        <f t="shared" si="201"/>
        <v>0.15871148433652507</v>
      </c>
      <c r="BH98" s="257">
        <f t="shared" si="201"/>
        <v>3.4000000000000004</v>
      </c>
      <c r="BI98" s="257">
        <f t="shared" si="201"/>
        <v>9</v>
      </c>
      <c r="BJ98" s="257">
        <f t="shared" si="201"/>
        <v>2.6470588235294117</v>
      </c>
      <c r="BK98" s="257">
        <f t="shared" si="201"/>
        <v>0</v>
      </c>
      <c r="BL98" s="257">
        <f t="shared" si="201"/>
        <v>0</v>
      </c>
      <c r="BM98" s="257">
        <f>AD111</f>
        <v>0</v>
      </c>
      <c r="BN98" s="257">
        <f t="shared" si="196"/>
        <v>175.3204956895388</v>
      </c>
      <c r="BO98" s="257">
        <f t="shared" si="196"/>
        <v>0</v>
      </c>
      <c r="BP98" s="257">
        <f t="shared" si="196"/>
        <v>0.44856596727959813</v>
      </c>
      <c r="BQ98" s="257">
        <f t="shared" si="196"/>
        <v>0.36967909003175126</v>
      </c>
      <c r="BR98" s="253"/>
      <c r="BS98" s="253"/>
      <c r="BT98" s="253"/>
      <c r="BU98" s="258">
        <f t="shared" si="197"/>
        <v>2016</v>
      </c>
      <c r="BV98" s="258">
        <f t="shared" si="197"/>
        <v>116</v>
      </c>
      <c r="BW98" s="258">
        <f t="shared" si="197"/>
        <v>16</v>
      </c>
      <c r="BX98" s="259">
        <f t="shared" si="197"/>
        <v>94000</v>
      </c>
      <c r="BY98" s="259">
        <f t="shared" si="197"/>
        <v>86740</v>
      </c>
      <c r="BZ98" s="259">
        <f>'Annual Raw Data'!AV10</f>
        <v>171.02</v>
      </c>
      <c r="CA98" s="259">
        <f>BY98*BZ98/1000</f>
        <v>14834.274800000001</v>
      </c>
      <c r="CB98" s="259">
        <f>I98</f>
        <v>1737.0883009999998</v>
      </c>
      <c r="CC98" s="259">
        <f>J98</f>
        <v>55</v>
      </c>
      <c r="CD98" s="259">
        <f>CA98+CB98+CC98</f>
        <v>16626.363101000003</v>
      </c>
      <c r="CE98" s="259">
        <f aca="true" t="shared" si="202" ref="CE98:CK98">L98</f>
        <v>0</v>
      </c>
      <c r="CF98" s="259">
        <f t="shared" si="202"/>
        <v>6795</v>
      </c>
      <c r="CG98" s="259">
        <f t="shared" si="202"/>
        <v>5350</v>
      </c>
      <c r="CH98" s="259">
        <f t="shared" si="202"/>
        <v>5600</v>
      </c>
      <c r="CI98" s="259">
        <f t="shared" si="202"/>
        <v>12395</v>
      </c>
      <c r="CJ98" s="259">
        <f t="shared" si="202"/>
        <v>2225</v>
      </c>
      <c r="CK98" s="259">
        <f t="shared" si="202"/>
        <v>14620</v>
      </c>
      <c r="CL98" s="261">
        <f>'Annual Raw Data'!AV36</f>
        <v>2006.363100999999</v>
      </c>
      <c r="CM98" s="261">
        <f>'Annual Raw Data'!AV38</f>
        <v>0</v>
      </c>
      <c r="CN98" s="259">
        <f aca="true" t="shared" si="203" ref="CN98:DA98">U98</f>
        <v>0</v>
      </c>
      <c r="CO98" s="259">
        <f t="shared" si="203"/>
        <v>0</v>
      </c>
      <c r="CP98" s="259">
        <f t="shared" si="203"/>
        <v>0</v>
      </c>
      <c r="CQ98" s="259">
        <f t="shared" si="203"/>
        <v>0.15871148433652507</v>
      </c>
      <c r="CR98" s="259">
        <f t="shared" si="203"/>
        <v>3.4000000000000004</v>
      </c>
      <c r="CS98" s="259">
        <f t="shared" si="203"/>
        <v>9</v>
      </c>
      <c r="CT98" s="259">
        <f t="shared" si="203"/>
        <v>2.6470588235294117</v>
      </c>
      <c r="CU98" s="259">
        <f t="shared" si="203"/>
        <v>0</v>
      </c>
      <c r="CV98" s="259">
        <f t="shared" si="203"/>
        <v>0</v>
      </c>
      <c r="CW98" s="259">
        <f t="shared" si="203"/>
        <v>0</v>
      </c>
      <c r="CX98" s="259">
        <f t="shared" si="203"/>
        <v>175.3204956895388</v>
      </c>
      <c r="CY98" s="259">
        <f t="shared" si="203"/>
        <v>0</v>
      </c>
      <c r="CZ98" s="259">
        <f t="shared" si="203"/>
        <v>0.44856596727959813</v>
      </c>
      <c r="DA98" s="259">
        <f t="shared" si="203"/>
        <v>0.36967909003175126</v>
      </c>
    </row>
    <row r="99" spans="2:105" s="65" customFormat="1" ht="12.75">
      <c r="B99" s="265"/>
      <c r="C99" s="265"/>
      <c r="D99" s="234"/>
      <c r="E99" s="56"/>
      <c r="F99" s="56"/>
      <c r="G99" s="57"/>
      <c r="H99" s="56"/>
      <c r="I99" s="56"/>
      <c r="J99" s="58"/>
      <c r="K99" s="56"/>
      <c r="L99" s="58"/>
      <c r="M99" s="56"/>
      <c r="N99" s="56"/>
      <c r="O99" s="56"/>
      <c r="P99" s="56"/>
      <c r="Q99" s="56"/>
      <c r="R99" s="56"/>
      <c r="S99" s="56"/>
      <c r="T99" s="56"/>
      <c r="U99" s="63"/>
      <c r="V99" s="63"/>
      <c r="W99" s="58"/>
      <c r="X99" s="59"/>
      <c r="Y99" s="60"/>
      <c r="Z99" s="60"/>
      <c r="AA99" s="64"/>
      <c r="AE99" s="57"/>
      <c r="AG99" s="66"/>
      <c r="AH99" s="67"/>
      <c r="AI99" s="67"/>
      <c r="AK99" s="180"/>
      <c r="AL99" s="180"/>
      <c r="AM99" s="180"/>
      <c r="AN99" s="68"/>
      <c r="AO99" s="68"/>
      <c r="AP99" s="69"/>
      <c r="AQ99" s="68"/>
      <c r="AR99" s="68"/>
      <c r="AS99" s="61"/>
      <c r="AT99" s="68"/>
      <c r="AU99" s="61"/>
      <c r="AV99" s="68"/>
      <c r="AW99" s="68"/>
      <c r="AX99" s="68"/>
      <c r="AY99" s="68"/>
      <c r="AZ99" s="68"/>
      <c r="BA99" s="68"/>
      <c r="BB99" s="68"/>
      <c r="BC99" s="68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U99" s="185"/>
      <c r="BV99" s="185"/>
      <c r="BW99" s="185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266"/>
      <c r="CM99" s="266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X94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4" sqref="AT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8" width="9.140625" style="70" customWidth="1"/>
    <col min="49" max="49" width="4.7109375" style="70" customWidth="1"/>
    <col min="50" max="16384" width="9.7109375" style="70" customWidth="1"/>
  </cols>
  <sheetData>
    <row r="1" spans="2:3" ht="12.75">
      <c r="B1" s="195" t="s">
        <v>283</v>
      </c>
      <c r="C1" s="71"/>
    </row>
    <row r="2" spans="2:46" ht="12.75">
      <c r="B2" s="201" t="s">
        <v>284</v>
      </c>
      <c r="C2" s="71"/>
      <c r="Y2" s="72"/>
      <c r="AN2" s="73"/>
      <c r="AO2" s="73"/>
      <c r="AP2" s="73"/>
      <c r="AQ2" s="73"/>
      <c r="AR2" s="73"/>
      <c r="AS2" s="73"/>
      <c r="AT2" s="73"/>
    </row>
    <row r="3" spans="2:48" ht="12.75">
      <c r="B3" s="73" t="str">
        <f>B2&amp;" "&amp;"&amp; K-State Ag. Econ. Dept."</f>
        <v>Source:  USDA WASDE Report 2.9.17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138" t="s">
        <v>266</v>
      </c>
      <c r="AU3" s="138"/>
      <c r="AV3" s="138"/>
    </row>
    <row r="4" spans="3:56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139" t="s">
        <v>267</v>
      </c>
      <c r="AU4" s="140" t="s">
        <v>227</v>
      </c>
      <c r="AV4" s="140" t="s">
        <v>228</v>
      </c>
      <c r="AZ4" s="71" t="s">
        <v>269</v>
      </c>
      <c r="BA4" s="151">
        <f>COUNT(C8:AS8)</f>
        <v>43</v>
      </c>
      <c r="BB4" s="151">
        <f>COUNT(AJ8:AS8)</f>
        <v>10</v>
      </c>
      <c r="BD4" s="72" t="s">
        <v>19</v>
      </c>
    </row>
    <row r="5" spans="2:76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6">
        <v>16</v>
      </c>
      <c r="AU5" s="206">
        <v>16</v>
      </c>
      <c r="AV5" s="206">
        <v>16</v>
      </c>
      <c r="BD5" s="79" t="s">
        <v>22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</row>
    <row r="6" spans="2:72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141" t="s">
        <v>282</v>
      </c>
      <c r="AU6" s="141" t="s">
        <v>282</v>
      </c>
      <c r="AV6" s="141" t="s">
        <v>282</v>
      </c>
      <c r="AX6" s="70" t="s">
        <v>273</v>
      </c>
      <c r="AY6" s="151" t="s">
        <v>271</v>
      </c>
      <c r="AZ6" s="151" t="s">
        <v>272</v>
      </c>
      <c r="BA6" s="151" t="s">
        <v>270</v>
      </c>
      <c r="BB6" s="151" t="s">
        <v>270</v>
      </c>
      <c r="BH6" s="72" t="s">
        <v>53</v>
      </c>
      <c r="BN6" s="72" t="s">
        <v>54</v>
      </c>
      <c r="BT6" s="72" t="s">
        <v>55</v>
      </c>
    </row>
    <row r="7" spans="2:76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3" t="s">
        <v>115</v>
      </c>
      <c r="AU7" s="193" t="s">
        <v>114</v>
      </c>
      <c r="AV7" s="193" t="s">
        <v>116</v>
      </c>
      <c r="AX7" s="202"/>
      <c r="BF7" s="72" t="s">
        <v>56</v>
      </c>
      <c r="BH7" s="79" t="s">
        <v>22</v>
      </c>
      <c r="BI7" s="79" t="s">
        <v>22</v>
      </c>
      <c r="BJ7" s="72" t="s">
        <v>57</v>
      </c>
      <c r="BK7" s="72" t="s">
        <v>58</v>
      </c>
      <c r="BL7" s="79" t="s">
        <v>22</v>
      </c>
      <c r="BM7" s="79" t="s">
        <v>22</v>
      </c>
      <c r="BN7" s="79" t="s">
        <v>22</v>
      </c>
      <c r="BO7" s="79" t="s">
        <v>22</v>
      </c>
      <c r="BP7" s="72" t="s">
        <v>59</v>
      </c>
      <c r="BQ7" s="72" t="s">
        <v>60</v>
      </c>
      <c r="BS7" s="72" t="s">
        <v>61</v>
      </c>
      <c r="BT7" s="79" t="s">
        <v>22</v>
      </c>
      <c r="BU7" s="79" t="s">
        <v>22</v>
      </c>
      <c r="BV7" s="79" t="s">
        <v>22</v>
      </c>
      <c r="BW7" s="79" t="s">
        <v>22</v>
      </c>
      <c r="BX7" s="79" t="s">
        <v>22</v>
      </c>
    </row>
    <row r="8" spans="2:75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35">
        <v>94</v>
      </c>
      <c r="AU8" s="143">
        <f>AT8</f>
        <v>94</v>
      </c>
      <c r="AV8" s="142">
        <f>AU8</f>
        <v>94</v>
      </c>
      <c r="AX8" s="203"/>
      <c r="AY8" s="240">
        <f aca="true" t="shared" si="0" ref="AY8:AY15">MIN(C8:AS8)</f>
        <v>60.2</v>
      </c>
      <c r="AZ8" s="88">
        <f aca="true" t="shared" si="1" ref="AZ8:AZ15">MAX(C8:AS8)</f>
        <v>97.3</v>
      </c>
      <c r="BA8" s="152">
        <f aca="true" t="shared" si="2" ref="BA8:BA15">RANK(AS8,C8:AS8,0)</f>
        <v>7</v>
      </c>
      <c r="BB8" s="152">
        <f aca="true" t="shared" si="3" ref="BB8:BB15">RANK(AS8,AJ8:AS8,0)</f>
        <v>7</v>
      </c>
      <c r="BD8" s="72" t="s">
        <v>20</v>
      </c>
      <c r="BF8" s="72" t="s">
        <v>63</v>
      </c>
      <c r="BK8" s="72" t="s">
        <v>64</v>
      </c>
      <c r="BQ8" s="72" t="s">
        <v>65</v>
      </c>
      <c r="BT8" s="72" t="s">
        <v>66</v>
      </c>
      <c r="BV8" s="72" t="s">
        <v>67</v>
      </c>
      <c r="BW8" s="72" t="s">
        <v>68</v>
      </c>
    </row>
    <row r="9" spans="2:75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80.749</v>
      </c>
      <c r="AT9" s="235">
        <v>86.74</v>
      </c>
      <c r="AU9" s="143">
        <f>AT9</f>
        <v>86.74</v>
      </c>
      <c r="AV9" s="142">
        <f>AU9</f>
        <v>86.74</v>
      </c>
      <c r="AX9" s="203"/>
      <c r="AY9" s="89">
        <f t="shared" si="0"/>
        <v>51.5</v>
      </c>
      <c r="AZ9" s="88">
        <f t="shared" si="1"/>
        <v>87.47</v>
      </c>
      <c r="BA9" s="152">
        <f t="shared" si="2"/>
        <v>7</v>
      </c>
      <c r="BB9" s="152">
        <f t="shared" si="3"/>
        <v>7</v>
      </c>
      <c r="BD9" s="72" t="s">
        <v>70</v>
      </c>
      <c r="BF9" s="72" t="s">
        <v>71</v>
      </c>
      <c r="BH9" s="72" t="s">
        <v>73</v>
      </c>
      <c r="BI9" s="72" t="s">
        <v>74</v>
      </c>
      <c r="BJ9" s="72" t="s">
        <v>75</v>
      </c>
      <c r="BK9" s="72" t="s">
        <v>76</v>
      </c>
      <c r="BN9" s="72" t="s">
        <v>77</v>
      </c>
      <c r="BP9" s="72" t="s">
        <v>78</v>
      </c>
      <c r="BQ9" s="72" t="s">
        <v>79</v>
      </c>
      <c r="BS9" s="72" t="s">
        <v>80</v>
      </c>
      <c r="BT9" s="72" t="s">
        <v>81</v>
      </c>
      <c r="BU9" s="72" t="s">
        <v>82</v>
      </c>
      <c r="BV9" s="72" t="s">
        <v>85</v>
      </c>
      <c r="BW9" s="72" t="s">
        <v>86</v>
      </c>
    </row>
    <row r="10" spans="2:75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35">
        <v>174.64</v>
      </c>
      <c r="AU10" s="142">
        <f>MIN(AI10:AS10)</f>
        <v>123.11</v>
      </c>
      <c r="AV10" s="142">
        <f>MAX(AI10:AS10)</f>
        <v>171.02</v>
      </c>
      <c r="AX10" s="203"/>
      <c r="AY10" s="89">
        <f t="shared" si="0"/>
        <v>71.88073394495412</v>
      </c>
      <c r="AZ10" s="88">
        <f t="shared" si="1"/>
        <v>171.02</v>
      </c>
      <c r="BA10" s="152">
        <f t="shared" si="2"/>
        <v>2</v>
      </c>
      <c r="BB10" s="152">
        <f t="shared" si="3"/>
        <v>2</v>
      </c>
      <c r="BD10" s="72" t="s">
        <v>87</v>
      </c>
      <c r="BF10" s="72" t="s">
        <v>88</v>
      </c>
      <c r="BH10" s="72" t="s">
        <v>89</v>
      </c>
      <c r="BK10" s="72" t="s">
        <v>90</v>
      </c>
      <c r="BM10" s="72" t="s">
        <v>91</v>
      </c>
      <c r="BN10" s="72" t="s">
        <v>92</v>
      </c>
      <c r="BO10" s="72" t="s">
        <v>93</v>
      </c>
      <c r="BP10" s="72" t="s">
        <v>94</v>
      </c>
      <c r="BQ10" s="72" t="s">
        <v>95</v>
      </c>
      <c r="BS10" s="72" t="s">
        <v>96</v>
      </c>
      <c r="BT10" s="72" t="s">
        <v>97</v>
      </c>
      <c r="BV10" s="72" t="s">
        <v>98</v>
      </c>
      <c r="BW10" s="72" t="s">
        <v>99</v>
      </c>
    </row>
    <row r="11" spans="2:67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0.9176022727272727</v>
      </c>
      <c r="AT11" s="236">
        <f>AT9/AT8</f>
        <v>0.9227659574468084</v>
      </c>
      <c r="AU11" s="144"/>
      <c r="AV11" s="145"/>
      <c r="AX11" s="202"/>
      <c r="AY11" s="91">
        <f t="shared" si="0"/>
        <v>0.8395378690629012</v>
      </c>
      <c r="AZ11" s="91">
        <f t="shared" si="1"/>
        <v>0.9241452991452992</v>
      </c>
      <c r="BA11" s="152">
        <f t="shared" si="2"/>
        <v>6</v>
      </c>
      <c r="BB11" s="152">
        <f t="shared" si="3"/>
        <v>4</v>
      </c>
      <c r="BD11" s="71" t="s">
        <v>100</v>
      </c>
      <c r="BK11" s="72" t="s">
        <v>101</v>
      </c>
      <c r="BN11" s="72" t="s">
        <v>102</v>
      </c>
      <c r="BO11" s="72" t="s">
        <v>103</v>
      </c>
    </row>
    <row r="12" spans="2:76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V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f t="shared" si="8"/>
        <v>13602.088301</v>
      </c>
      <c r="AT12" s="237">
        <f>AT9*AT10</f>
        <v>15148.273599999999</v>
      </c>
      <c r="AU12" s="262">
        <f t="shared" si="8"/>
        <v>10678.561399999999</v>
      </c>
      <c r="AV12" s="262">
        <f t="shared" si="8"/>
        <v>14834.2748</v>
      </c>
      <c r="AX12" s="203">
        <f>AS12/AS$12</f>
        <v>1</v>
      </c>
      <c r="AY12" s="93">
        <f t="shared" si="0"/>
        <v>4174</v>
      </c>
      <c r="AZ12" s="94">
        <f t="shared" si="1"/>
        <v>14215.182400000002</v>
      </c>
      <c r="BA12" s="152">
        <f t="shared" si="2"/>
        <v>3</v>
      </c>
      <c r="BB12" s="152">
        <f t="shared" si="3"/>
        <v>3</v>
      </c>
      <c r="BD12" s="79" t="s">
        <v>22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</row>
    <row r="13" spans="2:75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T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37">
        <f t="shared" si="9"/>
        <v>1737.0883009999998</v>
      </c>
      <c r="AU13" s="145">
        <f>AT13</f>
        <v>1737.0883009999998</v>
      </c>
      <c r="AV13" s="145">
        <f>AU13</f>
        <v>1737.0883009999998</v>
      </c>
      <c r="AX13" s="202"/>
      <c r="AY13" s="93">
        <f t="shared" si="0"/>
        <v>426</v>
      </c>
      <c r="AZ13" s="94">
        <f t="shared" si="1"/>
        <v>4882</v>
      </c>
      <c r="BA13" s="152">
        <f t="shared" si="2"/>
        <v>13</v>
      </c>
      <c r="BB13" s="152">
        <f t="shared" si="3"/>
        <v>2</v>
      </c>
      <c r="BN13" s="72" t="s">
        <v>106</v>
      </c>
      <c r="BW13" s="72" t="s">
        <v>107</v>
      </c>
    </row>
    <row r="14" spans="2:75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67</v>
      </c>
      <c r="AT14" s="235">
        <v>55</v>
      </c>
      <c r="AU14" s="145">
        <f>AT14</f>
        <v>55</v>
      </c>
      <c r="AV14" s="145">
        <f>AU14</f>
        <v>55</v>
      </c>
      <c r="AX14" s="202"/>
      <c r="AY14" s="87">
        <f t="shared" si="0"/>
        <v>1</v>
      </c>
      <c r="AZ14" s="96">
        <f t="shared" si="1"/>
        <v>160</v>
      </c>
      <c r="BA14" s="152">
        <f t="shared" si="2"/>
        <v>2</v>
      </c>
      <c r="BB14" s="152">
        <f t="shared" si="3"/>
        <v>2</v>
      </c>
      <c r="BD14" s="97" t="s">
        <v>109</v>
      </c>
      <c r="BF14" s="92">
        <v>844</v>
      </c>
      <c r="BH14" s="92">
        <v>2764</v>
      </c>
      <c r="BI14" s="92">
        <v>1</v>
      </c>
      <c r="BJ14" s="92">
        <v>3609</v>
      </c>
      <c r="BK14" s="92">
        <v>271</v>
      </c>
      <c r="BN14" s="92">
        <v>2482</v>
      </c>
      <c r="BO14" s="92">
        <v>2753</v>
      </c>
      <c r="BP14" s="92">
        <v>117</v>
      </c>
      <c r="BQ14" s="92">
        <v>2870</v>
      </c>
      <c r="BS14" s="92">
        <v>403</v>
      </c>
      <c r="BT14" s="92">
        <f aca="true" t="shared" si="10" ref="BT14:BT37">BU14-BS14</f>
        <v>336</v>
      </c>
      <c r="BU14" s="92">
        <v>739</v>
      </c>
      <c r="BV14" s="98">
        <f aca="true" t="shared" si="11" ref="BV14:BV58">BU14/BQ14</f>
        <v>0.25749128919860625</v>
      </c>
      <c r="BW14" s="99">
        <v>1.52</v>
      </c>
    </row>
    <row r="15" spans="2:75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V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f t="shared" si="13"/>
        <v>15400.088301</v>
      </c>
      <c r="AT15" s="145">
        <f t="shared" si="13"/>
        <v>16940.361900999997</v>
      </c>
      <c r="AU15" s="145">
        <f t="shared" si="13"/>
        <v>12470.649700999998</v>
      </c>
      <c r="AV15" s="145">
        <f t="shared" si="13"/>
        <v>16626.363101</v>
      </c>
      <c r="AX15" s="203">
        <f>AS15/AS$12</f>
        <v>1.1321855850522462</v>
      </c>
      <c r="AY15" s="93">
        <f t="shared" si="0"/>
        <v>5187</v>
      </c>
      <c r="AZ15" s="94">
        <f t="shared" si="1"/>
        <v>15479.079000000002</v>
      </c>
      <c r="BA15" s="152">
        <f t="shared" si="2"/>
        <v>2</v>
      </c>
      <c r="BB15" s="152">
        <f t="shared" si="3"/>
        <v>2</v>
      </c>
      <c r="BD15" s="97" t="s">
        <v>111</v>
      </c>
      <c r="BF15" s="92">
        <v>487</v>
      </c>
      <c r="BH15" s="92">
        <v>2981</v>
      </c>
      <c r="BI15" s="92">
        <v>1</v>
      </c>
      <c r="BJ15" s="92">
        <v>3469</v>
      </c>
      <c r="BK15" s="92">
        <v>243</v>
      </c>
      <c r="BN15" s="92">
        <v>2312</v>
      </c>
      <c r="BO15" s="92">
        <v>2555</v>
      </c>
      <c r="BP15" s="92">
        <v>145</v>
      </c>
      <c r="BQ15" s="92">
        <v>2700</v>
      </c>
      <c r="BS15" s="92">
        <v>236</v>
      </c>
      <c r="BT15" s="92">
        <f t="shared" si="10"/>
        <v>533</v>
      </c>
      <c r="BU15" s="92">
        <v>769</v>
      </c>
      <c r="BV15" s="98">
        <f t="shared" si="11"/>
        <v>0.2848148148148148</v>
      </c>
      <c r="BW15" s="99">
        <v>1.52</v>
      </c>
    </row>
    <row r="16" spans="2:75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142"/>
      <c r="AU16" s="144"/>
      <c r="AV16" s="145"/>
      <c r="AX16" s="202"/>
      <c r="AY16" s="87"/>
      <c r="AZ16" s="88"/>
      <c r="BA16" s="152"/>
      <c r="BB16" s="152"/>
      <c r="BD16" s="97" t="s">
        <v>112</v>
      </c>
      <c r="BF16" s="92">
        <v>769</v>
      </c>
      <c r="BH16" s="92">
        <v>2882</v>
      </c>
      <c r="BI16" s="92">
        <v>1</v>
      </c>
      <c r="BJ16" s="92">
        <v>3652</v>
      </c>
      <c r="BK16" s="92">
        <v>241</v>
      </c>
      <c r="BN16" s="92">
        <v>2387</v>
      </c>
      <c r="BO16" s="92">
        <v>2628</v>
      </c>
      <c r="BP16" s="92">
        <v>104</v>
      </c>
      <c r="BQ16" s="92">
        <v>2732</v>
      </c>
      <c r="BS16" s="92">
        <v>353</v>
      </c>
      <c r="BT16" s="92">
        <f t="shared" si="10"/>
        <v>567</v>
      </c>
      <c r="BU16" s="92">
        <v>920</v>
      </c>
      <c r="BV16" s="98">
        <f t="shared" si="11"/>
        <v>0.3367496339677892</v>
      </c>
      <c r="BW16" s="99">
        <v>1.48</v>
      </c>
    </row>
    <row r="17" spans="2:75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30.905496619154757</v>
      </c>
      <c r="AT17" s="147">
        <f>AT22/AT10</f>
        <v>30.634448007329365</v>
      </c>
      <c r="AU17" s="263">
        <f>AT17</f>
        <v>30.634448007329365</v>
      </c>
      <c r="AV17" s="264">
        <f>AU17</f>
        <v>30.634448007329365</v>
      </c>
      <c r="AX17" s="202"/>
      <c r="AY17" s="89">
        <f>MIN(C17:AS17)</f>
        <v>7.698867848778855</v>
      </c>
      <c r="AZ17" s="89">
        <f>MAX(C17:AS17)</f>
        <v>37.69799366420275</v>
      </c>
      <c r="BA17" s="152">
        <f>RANK(AS17,C17:AS17,0)</f>
        <v>5</v>
      </c>
      <c r="BB17" s="152">
        <f>RANK(AS17,AJ17:AS17,0)</f>
        <v>5</v>
      </c>
      <c r="BD17" s="97" t="s">
        <v>118</v>
      </c>
      <c r="BF17" s="92">
        <v>920</v>
      </c>
      <c r="BH17" s="92">
        <v>2708</v>
      </c>
      <c r="BI17" s="92">
        <v>1</v>
      </c>
      <c r="BJ17" s="92">
        <v>3629</v>
      </c>
      <c r="BK17" s="92">
        <v>249</v>
      </c>
      <c r="BN17" s="92">
        <v>2242</v>
      </c>
      <c r="BO17" s="92">
        <v>2491</v>
      </c>
      <c r="BP17" s="92">
        <v>103</v>
      </c>
      <c r="BQ17" s="92">
        <v>2594</v>
      </c>
      <c r="BS17" s="92">
        <v>381</v>
      </c>
      <c r="BT17" s="92">
        <f t="shared" si="10"/>
        <v>654</v>
      </c>
      <c r="BU17" s="92">
        <v>1035</v>
      </c>
      <c r="BV17" s="98">
        <f t="shared" si="11"/>
        <v>0.3989976869699306</v>
      </c>
      <c r="BW17" s="99">
        <v>1.43</v>
      </c>
    </row>
    <row r="18" spans="2:75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142"/>
      <c r="AU18" s="144"/>
      <c r="AV18" s="145"/>
      <c r="AX18" s="202"/>
      <c r="AY18" s="87"/>
      <c r="AZ18" s="88"/>
      <c r="BA18" s="152"/>
      <c r="BB18" s="152"/>
      <c r="BD18" s="97" t="s">
        <v>120</v>
      </c>
      <c r="BF18" s="92">
        <v>1035</v>
      </c>
      <c r="BH18" s="92">
        <v>2873</v>
      </c>
      <c r="BI18" s="92">
        <v>1</v>
      </c>
      <c r="BJ18" s="92">
        <v>3909</v>
      </c>
      <c r="BK18" s="92">
        <v>258</v>
      </c>
      <c r="BN18" s="92">
        <v>2366</v>
      </c>
      <c r="BO18" s="92">
        <v>2624</v>
      </c>
      <c r="BP18" s="92">
        <v>120</v>
      </c>
      <c r="BQ18" s="92">
        <v>2744</v>
      </c>
      <c r="BS18" s="92">
        <v>818</v>
      </c>
      <c r="BT18" s="92">
        <f t="shared" si="10"/>
        <v>347</v>
      </c>
      <c r="BU18" s="92">
        <v>1165</v>
      </c>
      <c r="BV18" s="98">
        <f t="shared" si="11"/>
        <v>0.42456268221574345</v>
      </c>
      <c r="BW18" s="99">
        <v>1.35</v>
      </c>
    </row>
    <row r="19" spans="2:75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37"/>
      <c r="AU19" s="144"/>
      <c r="AV19" s="145"/>
      <c r="AX19" s="202"/>
      <c r="AY19" s="87">
        <f>MIN(C19:AS19)</f>
        <v>15</v>
      </c>
      <c r="AZ19" s="94">
        <f>MAX(C19:AS19)</f>
        <v>22</v>
      </c>
      <c r="BA19" s="152" t="e">
        <f>RANK(AS19,C19:AS19,0)</f>
        <v>#N/A</v>
      </c>
      <c r="BB19" s="152" t="e">
        <f>RANK(AS19,AJ19:AS19,0)</f>
        <v>#N/A</v>
      </c>
      <c r="BD19" s="97" t="s">
        <v>122</v>
      </c>
      <c r="BF19" s="92">
        <v>1165</v>
      </c>
      <c r="BH19" s="92">
        <v>3075</v>
      </c>
      <c r="BI19" s="92">
        <v>1</v>
      </c>
      <c r="BJ19" s="92">
        <v>4241</v>
      </c>
      <c r="BK19" s="92">
        <v>260</v>
      </c>
      <c r="BN19" s="92">
        <v>2378</v>
      </c>
      <c r="BO19" s="92">
        <v>2638</v>
      </c>
      <c r="BP19" s="92">
        <v>184</v>
      </c>
      <c r="BQ19" s="92">
        <v>2822</v>
      </c>
      <c r="BS19" s="92">
        <v>932</v>
      </c>
      <c r="BT19" s="92">
        <f t="shared" si="10"/>
        <v>487</v>
      </c>
      <c r="BU19" s="92">
        <v>1419</v>
      </c>
      <c r="BV19" s="98">
        <f t="shared" si="11"/>
        <v>0.502834868887314</v>
      </c>
      <c r="BW19" s="99">
        <v>1.29</v>
      </c>
    </row>
    <row r="20" spans="2:75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142"/>
      <c r="AU20" s="144"/>
      <c r="AV20" s="145"/>
      <c r="AX20" s="202"/>
      <c r="AY20" s="87"/>
      <c r="AZ20" s="88"/>
      <c r="BA20" s="152"/>
      <c r="BB20" s="152"/>
      <c r="BD20" s="97" t="s">
        <v>123</v>
      </c>
      <c r="BF20" s="92">
        <v>1419</v>
      </c>
      <c r="BH20" s="92">
        <v>3045</v>
      </c>
      <c r="BI20" s="92">
        <v>2</v>
      </c>
      <c r="BJ20" s="92">
        <v>4466</v>
      </c>
      <c r="BK20" s="92">
        <v>263</v>
      </c>
      <c r="BN20" s="92">
        <v>2534</v>
      </c>
      <c r="BO20" s="92">
        <v>2797</v>
      </c>
      <c r="BP20" s="92">
        <v>200</v>
      </c>
      <c r="BQ20" s="92">
        <v>2997</v>
      </c>
      <c r="BS20" s="92">
        <v>1101</v>
      </c>
      <c r="BT20" s="92">
        <f t="shared" si="10"/>
        <v>368</v>
      </c>
      <c r="BU20" s="92">
        <v>1469</v>
      </c>
      <c r="BV20" s="98">
        <f t="shared" si="11"/>
        <v>0.4901568234901568</v>
      </c>
      <c r="BW20" s="99">
        <v>1.11</v>
      </c>
    </row>
    <row r="21" spans="2:75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6635</v>
      </c>
      <c r="AT21" s="237">
        <v>6795</v>
      </c>
      <c r="AU21" s="150">
        <f>AT21</f>
        <v>6795</v>
      </c>
      <c r="AV21" s="149">
        <f>AU21</f>
        <v>6795</v>
      </c>
      <c r="AX21" s="203">
        <f>AS21/AS$12</f>
        <v>0.48779274572950737</v>
      </c>
      <c r="AY21" s="93">
        <f>MIN(C21:AS21)</f>
        <v>454</v>
      </c>
      <c r="AZ21" s="94">
        <f>MAX(C21:AS21)</f>
        <v>6635</v>
      </c>
      <c r="BA21" s="152">
        <f>RANK(AS21,C21:AS21,0)</f>
        <v>1</v>
      </c>
      <c r="BB21" s="152">
        <f>RANK(AS21,AJ21:AS21,0)</f>
        <v>1</v>
      </c>
      <c r="BD21" s="97" t="s">
        <v>125</v>
      </c>
      <c r="BF21" s="92">
        <v>1469</v>
      </c>
      <c r="BH21" s="92">
        <v>3356</v>
      </c>
      <c r="BI21" s="92">
        <v>1</v>
      </c>
      <c r="BJ21" s="92">
        <v>4826</v>
      </c>
      <c r="BK21" s="92">
        <v>289</v>
      </c>
      <c r="BN21" s="92">
        <v>2783</v>
      </c>
      <c r="BO21" s="92">
        <v>3072</v>
      </c>
      <c r="BP21" s="92">
        <v>230</v>
      </c>
      <c r="BQ21" s="92">
        <v>3302</v>
      </c>
      <c r="BS21" s="92">
        <v>1153</v>
      </c>
      <c r="BT21" s="92">
        <f t="shared" si="10"/>
        <v>371</v>
      </c>
      <c r="BU21" s="92">
        <v>1524</v>
      </c>
      <c r="BV21" s="98">
        <f t="shared" si="11"/>
        <v>0.46153846153846156</v>
      </c>
      <c r="BW21" s="99">
        <v>1.12</v>
      </c>
    </row>
    <row r="22" spans="2:75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5206</v>
      </c>
      <c r="AT22" s="237">
        <v>5350</v>
      </c>
      <c r="AU22" s="150">
        <f>AS22</f>
        <v>5206</v>
      </c>
      <c r="AV22" s="149">
        <f>AU22</f>
        <v>5206</v>
      </c>
      <c r="AX22" s="203">
        <f>AS22/AS$12</f>
        <v>0.3827353480433784</v>
      </c>
      <c r="AY22" s="93">
        <f>MIN(C22:AS22)</f>
        <v>996</v>
      </c>
      <c r="AZ22" s="94">
        <f>MAX(C22:AS22)</f>
        <v>5206</v>
      </c>
      <c r="BA22" s="152">
        <f>RANK(AS22,C22:AS22,0)</f>
        <v>1</v>
      </c>
      <c r="BB22" s="152">
        <f>RANK(AS22,AJ22:AS22,0)</f>
        <v>1</v>
      </c>
      <c r="BD22" s="97" t="s">
        <v>126</v>
      </c>
      <c r="BF22" s="92">
        <v>1524</v>
      </c>
      <c r="BH22" s="92">
        <v>3825</v>
      </c>
      <c r="BI22" s="92">
        <v>1</v>
      </c>
      <c r="BJ22" s="92">
        <v>5350</v>
      </c>
      <c r="BK22" s="92">
        <v>290</v>
      </c>
      <c r="BN22" s="92">
        <v>3043</v>
      </c>
      <c r="BO22" s="92">
        <v>3333</v>
      </c>
      <c r="BP22" s="92">
        <v>230</v>
      </c>
      <c r="BQ22" s="92">
        <v>3563</v>
      </c>
      <c r="BS22" s="92">
        <v>1286</v>
      </c>
      <c r="BT22" s="92">
        <f t="shared" si="10"/>
        <v>501</v>
      </c>
      <c r="BU22" s="92">
        <v>1787</v>
      </c>
      <c r="BV22" s="98">
        <f t="shared" si="11"/>
        <v>0.501543642997474</v>
      </c>
      <c r="BW22" s="99">
        <v>1.05</v>
      </c>
    </row>
    <row r="23" spans="2:75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T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0.001153846153846061</v>
      </c>
      <c r="AT23" s="238">
        <f t="shared" si="17"/>
        <v>0.02766039185555136</v>
      </c>
      <c r="AU23" s="238">
        <f>(AU22/AS22)-1</f>
        <v>0</v>
      </c>
      <c r="AV23" s="238">
        <f>AU23</f>
        <v>0</v>
      </c>
      <c r="AX23" s="202"/>
      <c r="AY23" s="102">
        <f>MIN(C23:AS23)</f>
        <v>-0.07179999999999997</v>
      </c>
      <c r="AZ23" s="102">
        <f>MAX(C23:AS23)</f>
        <v>0.4280320906087778</v>
      </c>
      <c r="BA23" s="152">
        <f>RANK(AS23,C23:AS23,0)</f>
        <v>11</v>
      </c>
      <c r="BB23" s="152">
        <f>RANK(AS23,AJ23:AS23,0)</f>
        <v>8</v>
      </c>
      <c r="BD23" s="97" t="s">
        <v>128</v>
      </c>
      <c r="BF23" s="92">
        <v>1787</v>
      </c>
      <c r="BH23" s="92">
        <v>3907</v>
      </c>
      <c r="BI23" s="92">
        <v>1</v>
      </c>
      <c r="BJ23" s="92">
        <v>5695</v>
      </c>
      <c r="BK23" s="92">
        <v>295</v>
      </c>
      <c r="BN23" s="92">
        <v>3092</v>
      </c>
      <c r="BO23" s="92">
        <v>3387</v>
      </c>
      <c r="BP23" s="92">
        <v>292</v>
      </c>
      <c r="BQ23" s="92">
        <v>3679</v>
      </c>
      <c r="BS23" s="92">
        <v>1327</v>
      </c>
      <c r="BT23" s="92">
        <f t="shared" si="10"/>
        <v>689</v>
      </c>
      <c r="BU23" s="92">
        <v>2016</v>
      </c>
      <c r="BV23" s="98">
        <f t="shared" si="11"/>
        <v>0.5479749932046751</v>
      </c>
      <c r="BW23" s="99">
        <v>1</v>
      </c>
    </row>
    <row r="24" spans="2:75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142"/>
      <c r="AU24" s="144"/>
      <c r="AV24" s="145"/>
      <c r="AX24" s="202"/>
      <c r="AY24" s="87"/>
      <c r="AZ24" s="88"/>
      <c r="BA24" s="152"/>
      <c r="BB24" s="152"/>
      <c r="BD24" s="97" t="s">
        <v>129</v>
      </c>
      <c r="BF24" s="92">
        <v>2013</v>
      </c>
      <c r="BH24" s="92">
        <v>3598</v>
      </c>
      <c r="BI24" s="92">
        <v>2</v>
      </c>
      <c r="BJ24" s="92">
        <v>5616</v>
      </c>
      <c r="BK24" s="92">
        <v>315</v>
      </c>
      <c r="BN24" s="92">
        <v>3213</v>
      </c>
      <c r="BO24" s="92">
        <v>3528</v>
      </c>
      <c r="BP24" s="92">
        <v>435</v>
      </c>
      <c r="BQ24" s="92">
        <v>3963</v>
      </c>
      <c r="BS24" s="92">
        <v>888</v>
      </c>
      <c r="BT24" s="92">
        <f t="shared" si="10"/>
        <v>765</v>
      </c>
      <c r="BU24" s="92">
        <v>1653</v>
      </c>
      <c r="BV24" s="98">
        <f t="shared" si="11"/>
        <v>0.417108251324754</v>
      </c>
      <c r="BW24" s="99">
        <v>1.1</v>
      </c>
    </row>
    <row r="25" spans="2:75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5130</v>
      </c>
      <c r="AT25" s="237">
        <v>5600</v>
      </c>
      <c r="AU25" s="150">
        <f>AT25</f>
        <v>5600</v>
      </c>
      <c r="AV25" s="149">
        <f>AU25</f>
        <v>5600</v>
      </c>
      <c r="AX25" s="203">
        <f>AS25/AS$12</f>
        <v>0.3771479706996794</v>
      </c>
      <c r="AY25" s="93">
        <f>MIN(C25:AS25)</f>
        <v>3180</v>
      </c>
      <c r="AZ25" s="94">
        <f>MAX(C25:AS25)</f>
        <v>6162</v>
      </c>
      <c r="BA25" s="152">
        <f>RANK(AS25,C25:AS25,0)</f>
        <v>17</v>
      </c>
      <c r="BB25" s="152">
        <f>RANK(AS25,AJ25:AS25,0)</f>
        <v>5</v>
      </c>
      <c r="BD25" s="97" t="s">
        <v>131</v>
      </c>
      <c r="BF25" s="92">
        <v>1653</v>
      </c>
      <c r="BH25" s="92">
        <v>3606</v>
      </c>
      <c r="BI25" s="92">
        <v>1</v>
      </c>
      <c r="BJ25" s="92">
        <v>5260</v>
      </c>
      <c r="BK25" s="92">
        <v>323</v>
      </c>
      <c r="BN25" s="92">
        <v>3156</v>
      </c>
      <c r="BO25" s="92">
        <v>3479</v>
      </c>
      <c r="BP25" s="92">
        <v>416</v>
      </c>
      <c r="BQ25" s="92">
        <v>3895</v>
      </c>
      <c r="BS25" s="92">
        <v>810</v>
      </c>
      <c r="BT25" s="92">
        <f t="shared" si="10"/>
        <v>555</v>
      </c>
      <c r="BU25" s="92">
        <v>1365</v>
      </c>
      <c r="BV25" s="98">
        <f t="shared" si="11"/>
        <v>0.3504492939666239</v>
      </c>
      <c r="BW25" s="99">
        <v>1.12</v>
      </c>
    </row>
    <row r="26" spans="2:75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T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11765</v>
      </c>
      <c r="AT26" s="145">
        <f t="shared" si="19"/>
        <v>12395</v>
      </c>
      <c r="AU26" s="150">
        <f>AT26</f>
        <v>12395</v>
      </c>
      <c r="AV26" s="149">
        <f>AU26</f>
        <v>12395</v>
      </c>
      <c r="AX26" s="203">
        <f>AS26/AS$12</f>
        <v>0.8649407164291868</v>
      </c>
      <c r="AY26" s="93">
        <f>MIN(C26:AS26)</f>
        <v>3677</v>
      </c>
      <c r="AZ26" s="94">
        <f>MAX(C26:AS26)</f>
        <v>11881</v>
      </c>
      <c r="BA26" s="152">
        <f>RANK(AS26,C26:AS26,0)</f>
        <v>2</v>
      </c>
      <c r="BB26" s="152">
        <f>RANK(AS26,AJ26:AS26,0)</f>
        <v>2</v>
      </c>
      <c r="BD26" s="97" t="s">
        <v>133</v>
      </c>
      <c r="BF26" s="92">
        <v>1365</v>
      </c>
      <c r="BH26" s="92">
        <v>4019</v>
      </c>
      <c r="BI26" s="92">
        <v>1</v>
      </c>
      <c r="BJ26" s="92">
        <v>5385</v>
      </c>
      <c r="BK26" s="92">
        <v>339</v>
      </c>
      <c r="BN26" s="92">
        <v>3009</v>
      </c>
      <c r="BO26" s="92">
        <v>3348</v>
      </c>
      <c r="BP26" s="92">
        <v>500</v>
      </c>
      <c r="BQ26" s="92">
        <v>3848</v>
      </c>
      <c r="BS26" s="92">
        <v>828</v>
      </c>
      <c r="BT26" s="92">
        <f t="shared" si="10"/>
        <v>739</v>
      </c>
      <c r="BU26" s="92">
        <v>1567</v>
      </c>
      <c r="BV26" s="98">
        <f t="shared" si="11"/>
        <v>0.4072245322245322</v>
      </c>
      <c r="BW26" s="99">
        <v>1.11</v>
      </c>
    </row>
    <row r="27" spans="2:75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142"/>
      <c r="AU27" s="144"/>
      <c r="AV27" s="146"/>
      <c r="AX27" s="202"/>
      <c r="AY27" s="102"/>
      <c r="AZ27" s="88"/>
      <c r="BA27" s="152"/>
      <c r="BB27" s="152"/>
      <c r="BD27" s="97" t="s">
        <v>135</v>
      </c>
      <c r="BF27" s="92">
        <v>1537</v>
      </c>
      <c r="BH27" s="92">
        <v>3484</v>
      </c>
      <c r="BI27" s="92">
        <v>1</v>
      </c>
      <c r="BJ27" s="92">
        <v>5022</v>
      </c>
      <c r="BK27" s="92">
        <v>349</v>
      </c>
      <c r="BN27" s="92">
        <v>2956</v>
      </c>
      <c r="BO27" s="92">
        <v>3305</v>
      </c>
      <c r="BP27" s="92">
        <v>570</v>
      </c>
      <c r="BQ27" s="92">
        <v>3875</v>
      </c>
      <c r="BS27" s="92">
        <v>541</v>
      </c>
      <c r="BT27" s="92">
        <f t="shared" si="10"/>
        <v>606</v>
      </c>
      <c r="BU27" s="92">
        <v>1147</v>
      </c>
      <c r="BV27" s="98">
        <f t="shared" si="11"/>
        <v>0.296</v>
      </c>
      <c r="BW27" s="99">
        <v>1.17</v>
      </c>
    </row>
    <row r="28" spans="2:75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142"/>
      <c r="AU28" s="144"/>
      <c r="AV28" s="145"/>
      <c r="AX28" s="202"/>
      <c r="AY28" s="87"/>
      <c r="AZ28" s="88"/>
      <c r="BA28" s="152"/>
      <c r="BB28" s="152"/>
      <c r="BD28" s="97" t="s">
        <v>137</v>
      </c>
      <c r="BF28" s="92">
        <v>1147</v>
      </c>
      <c r="BH28" s="92">
        <v>4103</v>
      </c>
      <c r="BI28" s="92">
        <v>1</v>
      </c>
      <c r="BJ28" s="92">
        <v>5251</v>
      </c>
      <c r="BK28" s="92">
        <v>360</v>
      </c>
      <c r="BN28" s="92">
        <v>3362</v>
      </c>
      <c r="BO28" s="92">
        <v>3722</v>
      </c>
      <c r="BP28" s="92">
        <v>687</v>
      </c>
      <c r="BQ28" s="92">
        <v>4409</v>
      </c>
      <c r="BS28" s="92">
        <v>249</v>
      </c>
      <c r="BT28" s="92">
        <f t="shared" si="10"/>
        <v>593</v>
      </c>
      <c r="BU28" s="92">
        <v>842</v>
      </c>
      <c r="BV28" s="98">
        <f t="shared" si="11"/>
        <v>0.1909730097527784</v>
      </c>
      <c r="BW28" s="99">
        <v>1.16</v>
      </c>
    </row>
    <row r="29" spans="2:75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1898</v>
      </c>
      <c r="AT29" s="237">
        <v>2225</v>
      </c>
      <c r="AU29" s="150">
        <f>AT29</f>
        <v>2225</v>
      </c>
      <c r="AV29" s="149">
        <f>AU29</f>
        <v>2225</v>
      </c>
      <c r="AX29" s="203">
        <f>AS29/AS$12</f>
        <v>0.13953739734658704</v>
      </c>
      <c r="AY29" s="93">
        <f>MIN(C29:AS29)</f>
        <v>730</v>
      </c>
      <c r="AZ29" s="94">
        <f>MAX(C29:AS29)</f>
        <v>2436</v>
      </c>
      <c r="BA29" s="152">
        <f>RANK(AS29,C29:AS29,0)</f>
        <v>19</v>
      </c>
      <c r="BB29" s="152">
        <f>RANK(AS29,AJ29:AS29,0)</f>
        <v>5</v>
      </c>
      <c r="BD29" s="97" t="s">
        <v>139</v>
      </c>
      <c r="BF29" s="92">
        <v>842</v>
      </c>
      <c r="BH29" s="92">
        <v>4167</v>
      </c>
      <c r="BI29" s="92">
        <v>1</v>
      </c>
      <c r="BJ29" s="92">
        <v>5010</v>
      </c>
      <c r="BK29" s="92">
        <v>364</v>
      </c>
      <c r="BN29" s="92">
        <v>3333</v>
      </c>
      <c r="BO29" s="92">
        <v>3697</v>
      </c>
      <c r="BP29" s="92">
        <v>487</v>
      </c>
      <c r="BQ29" s="92">
        <v>4184</v>
      </c>
      <c r="BS29" s="92">
        <v>139</v>
      </c>
      <c r="BT29" s="92">
        <f t="shared" si="10"/>
        <v>687</v>
      </c>
      <c r="BU29" s="92">
        <v>826</v>
      </c>
      <c r="BV29" s="98">
        <f t="shared" si="11"/>
        <v>0.1974187380497132</v>
      </c>
      <c r="BW29" s="99">
        <v>1.24</v>
      </c>
    </row>
    <row r="30" spans="2:75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142"/>
      <c r="AU30" s="148"/>
      <c r="AV30" s="145"/>
      <c r="AX30" s="202"/>
      <c r="AY30" s="102"/>
      <c r="AZ30" s="88"/>
      <c r="BA30" s="152"/>
      <c r="BB30" s="152"/>
      <c r="BD30" s="97" t="s">
        <v>140</v>
      </c>
      <c r="BF30" s="92">
        <v>826</v>
      </c>
      <c r="BH30" s="92">
        <v>4860</v>
      </c>
      <c r="BI30" s="92">
        <v>1</v>
      </c>
      <c r="BJ30" s="92">
        <v>5687</v>
      </c>
      <c r="BK30" s="92">
        <v>362</v>
      </c>
      <c r="BN30" s="92">
        <v>3524</v>
      </c>
      <c r="BO30" s="92">
        <v>3886</v>
      </c>
      <c r="BP30" s="92">
        <v>633</v>
      </c>
      <c r="BQ30" s="92">
        <v>4519</v>
      </c>
      <c r="BS30" s="92">
        <v>182</v>
      </c>
      <c r="BT30" s="92">
        <f t="shared" si="10"/>
        <v>986</v>
      </c>
      <c r="BU30" s="92">
        <v>1168</v>
      </c>
      <c r="BV30" s="98">
        <f t="shared" si="11"/>
        <v>0.25846426200486833</v>
      </c>
      <c r="BW30" s="99">
        <v>1.03</v>
      </c>
    </row>
    <row r="31" spans="2:75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13663</v>
      </c>
      <c r="AT31" s="145">
        <f>AT26+AT29</f>
        <v>14620</v>
      </c>
      <c r="AU31" s="150">
        <f>AT31</f>
        <v>14620</v>
      </c>
      <c r="AV31" s="149">
        <f>AU31</f>
        <v>14620</v>
      </c>
      <c r="AX31" s="203">
        <f>AS31/AS$12</f>
        <v>1.004478113775774</v>
      </c>
      <c r="AY31" s="93">
        <f>MIN(C31:AS31)</f>
        <v>4826</v>
      </c>
      <c r="AZ31" s="94">
        <f>MAX(C31:AS31)</f>
        <v>13748</v>
      </c>
      <c r="BA31" s="152">
        <f>RANK(AS31,C31:AS31,0)</f>
        <v>2</v>
      </c>
      <c r="BB31" s="152">
        <f>RANK(AS31,AJ31:AS31,0)</f>
        <v>2</v>
      </c>
      <c r="BD31" s="97" t="s">
        <v>142</v>
      </c>
      <c r="BF31" s="92">
        <v>1168</v>
      </c>
      <c r="BH31" s="92">
        <v>4450</v>
      </c>
      <c r="BI31" s="92">
        <v>1</v>
      </c>
      <c r="BJ31" s="92">
        <v>5619</v>
      </c>
      <c r="BK31" s="92">
        <v>359</v>
      </c>
      <c r="BN31" s="92">
        <v>3607</v>
      </c>
      <c r="BO31" s="92">
        <v>3966</v>
      </c>
      <c r="BP31" s="92">
        <v>535</v>
      </c>
      <c r="BQ31" s="92">
        <v>4501</v>
      </c>
      <c r="BS31" s="92">
        <v>295</v>
      </c>
      <c r="BT31" s="92">
        <f t="shared" si="10"/>
        <v>823</v>
      </c>
      <c r="BU31" s="92">
        <v>1118</v>
      </c>
      <c r="BV31" s="98">
        <f t="shared" si="11"/>
        <v>0.24838924683403688</v>
      </c>
      <c r="BW31" s="99">
        <v>1.08</v>
      </c>
    </row>
    <row r="32" spans="2:75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142"/>
      <c r="AU32" s="144"/>
      <c r="AV32" s="146"/>
      <c r="AX32" s="202"/>
      <c r="AY32" s="87"/>
      <c r="AZ32" s="88"/>
      <c r="BA32" s="152"/>
      <c r="BB32" s="152"/>
      <c r="BD32" s="97" t="s">
        <v>143</v>
      </c>
      <c r="BF32" s="92">
        <v>1118</v>
      </c>
      <c r="BH32" s="92">
        <v>4687</v>
      </c>
      <c r="BI32" s="92">
        <v>1</v>
      </c>
      <c r="BJ32" s="92">
        <v>5806</v>
      </c>
      <c r="BK32" s="92">
        <v>365</v>
      </c>
      <c r="BN32" s="92">
        <v>3825</v>
      </c>
      <c r="BO32" s="92">
        <v>4190</v>
      </c>
      <c r="BP32" s="92">
        <v>611</v>
      </c>
      <c r="BQ32" s="92">
        <v>4801</v>
      </c>
      <c r="BS32" s="92">
        <v>255</v>
      </c>
      <c r="BT32" s="92">
        <f t="shared" si="10"/>
        <v>750</v>
      </c>
      <c r="BU32" s="92">
        <v>1005</v>
      </c>
      <c r="BV32" s="98">
        <f t="shared" si="11"/>
        <v>0.2093313892938971</v>
      </c>
      <c r="BW32" s="99">
        <v>1.16</v>
      </c>
    </row>
    <row r="33" spans="2:75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142"/>
      <c r="AU33" s="144"/>
      <c r="AV33" s="145"/>
      <c r="AX33" s="202"/>
      <c r="AY33" s="87"/>
      <c r="AZ33" s="88"/>
      <c r="BA33" s="152"/>
      <c r="BB33" s="152"/>
      <c r="BD33" s="97" t="s">
        <v>145</v>
      </c>
      <c r="BF33" s="92">
        <v>1005</v>
      </c>
      <c r="BH33" s="92">
        <v>4152</v>
      </c>
      <c r="BI33" s="92">
        <v>4</v>
      </c>
      <c r="BJ33" s="92">
        <v>5161</v>
      </c>
      <c r="BK33" s="92">
        <v>385</v>
      </c>
      <c r="BN33" s="92">
        <v>3593</v>
      </c>
      <c r="BO33" s="92">
        <v>3978</v>
      </c>
      <c r="BP33" s="92">
        <v>517</v>
      </c>
      <c r="BQ33" s="92">
        <v>4495</v>
      </c>
      <c r="BS33" s="92">
        <v>105</v>
      </c>
      <c r="BT33" s="92">
        <f t="shared" si="10"/>
        <v>561</v>
      </c>
      <c r="BU33" s="92">
        <v>666</v>
      </c>
      <c r="BV33" s="98">
        <f t="shared" si="11"/>
        <v>0.14816462736373748</v>
      </c>
      <c r="BW33" s="99">
        <v>1.33</v>
      </c>
    </row>
    <row r="34" spans="2:75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V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1737.0883009999998</v>
      </c>
      <c r="AT34" s="149">
        <f>AT15-AT31</f>
        <v>2320.3619009999966</v>
      </c>
      <c r="AU34" s="149">
        <f>AU15-AU31</f>
        <v>-2149.3502990000015</v>
      </c>
      <c r="AV34" s="149">
        <f t="shared" si="23"/>
        <v>2006.363100999999</v>
      </c>
      <c r="AX34" s="203">
        <f>AS34/AS$12</f>
        <v>0.12770747127647247</v>
      </c>
      <c r="AY34" s="93">
        <f>MIN(C34:AS34)</f>
        <v>361</v>
      </c>
      <c r="AZ34" s="104">
        <f>MAX(C34:AS34)</f>
        <v>4882.763999999999</v>
      </c>
      <c r="BA34" s="152">
        <f>RANK(AS34,C34:AS34,0)</f>
        <v>13</v>
      </c>
      <c r="BB34" s="152">
        <f>RANK(AS34,AJ34:AS34,0)</f>
        <v>1</v>
      </c>
      <c r="BD34" s="97" t="s">
        <v>147</v>
      </c>
      <c r="BF34" s="92">
        <v>666</v>
      </c>
      <c r="BH34" s="92">
        <v>5646</v>
      </c>
      <c r="BI34" s="92">
        <v>2</v>
      </c>
      <c r="BJ34" s="92">
        <v>6314</v>
      </c>
      <c r="BK34" s="92">
        <v>409</v>
      </c>
      <c r="BN34" s="92">
        <v>3982</v>
      </c>
      <c r="BO34" s="92">
        <v>4391</v>
      </c>
      <c r="BP34" s="92">
        <v>796</v>
      </c>
      <c r="BQ34" s="92">
        <v>5187</v>
      </c>
      <c r="BS34" s="92">
        <v>160</v>
      </c>
      <c r="BT34" s="92">
        <f t="shared" si="10"/>
        <v>967</v>
      </c>
      <c r="BU34" s="92">
        <v>1127</v>
      </c>
      <c r="BV34" s="98">
        <f t="shared" si="11"/>
        <v>0.21727395411605938</v>
      </c>
      <c r="BW34" s="99">
        <v>1.085</v>
      </c>
    </row>
    <row r="35" spans="2:75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49"/>
      <c r="AU35" s="150"/>
      <c r="AV35" s="149"/>
      <c r="AX35" s="202"/>
      <c r="AY35" s="87"/>
      <c r="AZ35" s="104"/>
      <c r="BA35" s="152"/>
      <c r="BB35" s="152"/>
      <c r="BD35" s="97" t="s">
        <v>149</v>
      </c>
      <c r="BF35" s="92">
        <v>1127</v>
      </c>
      <c r="BH35" s="92">
        <v>5580</v>
      </c>
      <c r="BI35" s="92">
        <v>1</v>
      </c>
      <c r="BJ35" s="92">
        <v>6708</v>
      </c>
      <c r="BK35" s="92">
        <v>450</v>
      </c>
      <c r="BN35" s="92">
        <v>4292</v>
      </c>
      <c r="BO35" s="92">
        <v>4742</v>
      </c>
      <c r="BP35" s="92">
        <v>1258</v>
      </c>
      <c r="BQ35" s="92">
        <v>6000</v>
      </c>
      <c r="BS35" s="92">
        <v>79</v>
      </c>
      <c r="BT35" s="92">
        <f t="shared" si="10"/>
        <v>629</v>
      </c>
      <c r="BU35" s="92">
        <v>708</v>
      </c>
      <c r="BV35" s="98">
        <f t="shared" si="11"/>
        <v>0.118</v>
      </c>
      <c r="BW35" s="99">
        <v>1.57</v>
      </c>
    </row>
    <row r="36" spans="2:75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V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1737.0883009999998</v>
      </c>
      <c r="AT36" s="149">
        <f>AT34</f>
        <v>2320.3619009999966</v>
      </c>
      <c r="AU36" s="149">
        <f t="shared" si="27"/>
        <v>-2149.3502990000015</v>
      </c>
      <c r="AV36" s="149">
        <f t="shared" si="27"/>
        <v>2006.363100999999</v>
      </c>
      <c r="AX36" s="202"/>
      <c r="AY36" s="93">
        <f>MIN(C36:AS36)</f>
        <v>-160.2360000000008</v>
      </c>
      <c r="AZ36" s="104">
        <f>MAX(C36:AS36)</f>
        <v>1968</v>
      </c>
      <c r="BA36" s="152">
        <f>RANK(AS36,C36:AS36,0)</f>
        <v>3</v>
      </c>
      <c r="BB36" s="152">
        <f>RANK(AS36,AJ36:AS36,0)</f>
        <v>1</v>
      </c>
      <c r="BD36" s="97" t="s">
        <v>151</v>
      </c>
      <c r="BF36" s="92">
        <v>708</v>
      </c>
      <c r="BH36" s="92">
        <v>5671</v>
      </c>
      <c r="BI36" s="92">
        <v>1</v>
      </c>
      <c r="BJ36" s="92">
        <v>6380</v>
      </c>
      <c r="BK36" s="92">
        <v>472</v>
      </c>
      <c r="BN36" s="92">
        <v>4181</v>
      </c>
      <c r="BO36" s="92">
        <v>4653</v>
      </c>
      <c r="BP36" s="92">
        <v>1243</v>
      </c>
      <c r="BQ36" s="92">
        <v>5896</v>
      </c>
      <c r="BS36" s="92">
        <v>7</v>
      </c>
      <c r="BT36" s="92">
        <f t="shared" si="10"/>
        <v>477</v>
      </c>
      <c r="BU36" s="92">
        <v>484</v>
      </c>
      <c r="BV36" s="98">
        <f t="shared" si="11"/>
        <v>0.08208955223880597</v>
      </c>
      <c r="BW36" s="99">
        <v>2.55</v>
      </c>
    </row>
    <row r="37" spans="2:75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39"/>
      <c r="AU37" s="150"/>
      <c r="AV37" s="149"/>
      <c r="AX37" s="202"/>
      <c r="AY37" s="95">
        <f>MIN(C37:AS37)</f>
        <v>0</v>
      </c>
      <c r="AZ37" s="104">
        <f>MAX(C37:AS37)</f>
        <v>1890</v>
      </c>
      <c r="BA37" s="152">
        <f>RANK(AS37,C37:AS37,0)</f>
        <v>17</v>
      </c>
      <c r="BB37" s="152"/>
      <c r="BD37" s="97" t="s">
        <v>152</v>
      </c>
      <c r="BF37" s="92">
        <v>484</v>
      </c>
      <c r="BH37" s="92">
        <v>4701</v>
      </c>
      <c r="BI37" s="92">
        <v>2</v>
      </c>
      <c r="BJ37" s="92">
        <v>5187</v>
      </c>
      <c r="BK37" s="92">
        <v>497</v>
      </c>
      <c r="BN37" s="92">
        <v>3180</v>
      </c>
      <c r="BO37" s="92">
        <v>3677</v>
      </c>
      <c r="BP37" s="92">
        <v>1149</v>
      </c>
      <c r="BQ37" s="92">
        <v>4826</v>
      </c>
      <c r="BS37" s="92">
        <v>0</v>
      </c>
      <c r="BT37" s="92">
        <f t="shared" si="10"/>
        <v>361</v>
      </c>
      <c r="BU37" s="92">
        <v>361</v>
      </c>
      <c r="BV37" s="98">
        <f t="shared" si="11"/>
        <v>0.07480314960629922</v>
      </c>
      <c r="BW37" s="99">
        <v>3.02</v>
      </c>
    </row>
    <row r="38" spans="2:75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39"/>
      <c r="AU38" s="150"/>
      <c r="AV38" s="149"/>
      <c r="AX38" s="202"/>
      <c r="AY38" s="95">
        <f>MIN(C38:AS38)</f>
        <v>0</v>
      </c>
      <c r="AZ38" s="104">
        <f>MAX(C38:AS38)</f>
        <v>1443</v>
      </c>
      <c r="BA38" s="152">
        <f>RANK(AS38,C38:AS38,0)</f>
        <v>30</v>
      </c>
      <c r="BB38" s="152">
        <f>RANK(AS38,AJ38:AS38,0)</f>
        <v>1</v>
      </c>
      <c r="BD38" s="97" t="s">
        <v>153</v>
      </c>
      <c r="BF38" s="92">
        <v>558</v>
      </c>
      <c r="BH38" s="92">
        <v>5840.757</v>
      </c>
      <c r="BI38" s="92">
        <v>1.5</v>
      </c>
      <c r="BJ38" s="92">
        <v>6400.257</v>
      </c>
      <c r="BK38" s="92">
        <v>500.7</v>
      </c>
      <c r="BM38" s="92">
        <v>20.1</v>
      </c>
      <c r="BN38" s="92">
        <v>3581.857</v>
      </c>
      <c r="BO38" s="92">
        <v>4102.657</v>
      </c>
      <c r="BP38" s="92">
        <v>1664.4</v>
      </c>
      <c r="BQ38" s="92">
        <v>5767.057</v>
      </c>
      <c r="BS38" s="92">
        <v>0.2</v>
      </c>
      <c r="BT38" s="92">
        <v>633</v>
      </c>
      <c r="BU38" s="92">
        <v>633.2</v>
      </c>
      <c r="BV38" s="98">
        <f t="shared" si="11"/>
        <v>0.1097960363492159</v>
      </c>
      <c r="BW38" s="99">
        <v>2.54</v>
      </c>
    </row>
    <row r="39" spans="2:75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39"/>
      <c r="AU39" s="150"/>
      <c r="AV39" s="149"/>
      <c r="AX39" s="202"/>
      <c r="AY39" s="95">
        <f>MIN(C39:AS39)</f>
        <v>0</v>
      </c>
      <c r="AZ39" s="104">
        <f>MAX(C39:AS39)</f>
        <v>2589</v>
      </c>
      <c r="BA39" s="152">
        <f>RANK(AS39,C39:AS39,0)</f>
        <v>42</v>
      </c>
      <c r="BB39" s="152"/>
      <c r="BD39" s="97" t="s">
        <v>155</v>
      </c>
      <c r="BF39" s="92">
        <v>633.2</v>
      </c>
      <c r="BH39" s="92">
        <v>6289.169</v>
      </c>
      <c r="BI39" s="92">
        <v>2.430844</v>
      </c>
      <c r="BJ39" s="92">
        <v>6924.799844</v>
      </c>
      <c r="BK39" s="92">
        <v>522.1</v>
      </c>
      <c r="BM39" s="92">
        <v>20.1</v>
      </c>
      <c r="BN39" s="92">
        <v>3601.880515</v>
      </c>
      <c r="BO39" s="92">
        <v>4144.080515</v>
      </c>
      <c r="BP39" s="92">
        <v>1645.119329</v>
      </c>
      <c r="BQ39" s="92">
        <v>5789.199844</v>
      </c>
      <c r="BS39" s="92">
        <v>0.2</v>
      </c>
      <c r="BT39" s="92">
        <v>1135.4</v>
      </c>
      <c r="BU39" s="92">
        <v>1135.6</v>
      </c>
      <c r="BV39" s="98">
        <f t="shared" si="11"/>
        <v>0.19615836913575374</v>
      </c>
      <c r="BW39" s="99">
        <v>2.15</v>
      </c>
    </row>
    <row r="40" spans="2:75" ht="12.75">
      <c r="B40" s="200"/>
      <c r="AB40" s="106"/>
      <c r="AL40" s="107"/>
      <c r="AU40" s="108"/>
      <c r="AX40" s="202"/>
      <c r="AY40" s="107"/>
      <c r="BA40" s="152"/>
      <c r="BB40" s="152"/>
      <c r="BD40" s="97" t="s">
        <v>157</v>
      </c>
      <c r="BF40" s="92">
        <v>1135.6</v>
      </c>
      <c r="BH40" s="92">
        <v>6505.041</v>
      </c>
      <c r="BI40" s="92">
        <v>2.397884</v>
      </c>
      <c r="BJ40" s="92">
        <v>7643.038884</v>
      </c>
      <c r="BK40" s="92">
        <v>561.5</v>
      </c>
      <c r="BM40" s="92">
        <v>19.5</v>
      </c>
      <c r="BN40" s="92">
        <v>3729.742273</v>
      </c>
      <c r="BO40" s="92">
        <v>4310.742273</v>
      </c>
      <c r="BP40" s="92">
        <v>1896.396611</v>
      </c>
      <c r="BQ40" s="92">
        <v>6207.138884</v>
      </c>
      <c r="BS40" s="92">
        <v>3.5</v>
      </c>
      <c r="BT40" s="92">
        <v>1432.4</v>
      </c>
      <c r="BU40" s="92">
        <v>1435.9</v>
      </c>
      <c r="BV40" s="98">
        <f t="shared" si="11"/>
        <v>0.23133041274479724</v>
      </c>
      <c r="BW40" s="99">
        <v>2.02</v>
      </c>
    </row>
    <row r="41" spans="2:75" ht="12.75">
      <c r="B41" s="109" t="s">
        <v>141</v>
      </c>
      <c r="C41" s="110">
        <f aca="true" t="shared" si="28" ref="C41:AV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U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0.12713813225499523</v>
      </c>
      <c r="AT41" s="194">
        <f t="shared" si="29"/>
        <v>0.15871148433652507</v>
      </c>
      <c r="AU41" s="110">
        <f t="shared" si="29"/>
        <v>-0.14701438433652542</v>
      </c>
      <c r="AV41" s="110">
        <f t="shared" si="28"/>
        <v>0.13723413823529404</v>
      </c>
      <c r="AX41" s="202"/>
      <c r="AY41" s="110">
        <f>MIN(C41:AS41)</f>
        <v>0.050008331377610925</v>
      </c>
      <c r="AZ41" s="110">
        <f>MAX(C41:AS41)</f>
        <v>0.6611731888964115</v>
      </c>
      <c r="BA41" s="152">
        <f>RANK(AS41,C41:AS41,0)</f>
        <v>29</v>
      </c>
      <c r="BB41" s="152">
        <f>RANK(AS41,AJ41:AS41,0)</f>
        <v>4</v>
      </c>
      <c r="BD41" s="97" t="s">
        <v>158</v>
      </c>
      <c r="BF41" s="92">
        <v>1435.9</v>
      </c>
      <c r="BH41" s="92">
        <v>7267.927</v>
      </c>
      <c r="BI41" s="92">
        <v>1.152533</v>
      </c>
      <c r="BJ41" s="92">
        <v>8704.979533</v>
      </c>
      <c r="BK41" s="92">
        <v>588.5</v>
      </c>
      <c r="BM41" s="92">
        <v>19.5</v>
      </c>
      <c r="BN41" s="92">
        <v>4274.351663</v>
      </c>
      <c r="BO41" s="92">
        <v>4882.351663</v>
      </c>
      <c r="BP41" s="92">
        <v>2113.12787</v>
      </c>
      <c r="BQ41" s="92">
        <v>6995.479533</v>
      </c>
      <c r="BS41" s="92">
        <v>100.5</v>
      </c>
      <c r="BT41" s="92">
        <v>1609</v>
      </c>
      <c r="BU41" s="92">
        <v>1709.5</v>
      </c>
      <c r="BV41" s="98">
        <f t="shared" si="11"/>
        <v>0.24437209657118156</v>
      </c>
      <c r="BW41" s="99">
        <v>2.25</v>
      </c>
    </row>
    <row r="42" spans="2:75" ht="12.75">
      <c r="B42" s="78"/>
      <c r="AB42" s="111"/>
      <c r="AH42" s="100"/>
      <c r="AI42" s="100"/>
      <c r="AJ42" s="100"/>
      <c r="AK42" s="100"/>
      <c r="AL42" s="100"/>
      <c r="AX42" s="202"/>
      <c r="AY42" s="100"/>
      <c r="BA42" s="152"/>
      <c r="BB42" s="152"/>
      <c r="BD42" s="97" t="s">
        <v>159</v>
      </c>
      <c r="BF42" s="92">
        <v>1709.5</v>
      </c>
      <c r="BH42" s="92">
        <v>7928.139</v>
      </c>
      <c r="BI42" s="92">
        <v>0.720731</v>
      </c>
      <c r="BJ42" s="92">
        <v>9638.359731</v>
      </c>
      <c r="BK42" s="92">
        <v>619.5</v>
      </c>
      <c r="BM42" s="92">
        <v>20</v>
      </c>
      <c r="BN42" s="92">
        <v>4563.043434</v>
      </c>
      <c r="BO42" s="92">
        <v>5202.543434</v>
      </c>
      <c r="BP42" s="92">
        <v>2401.516297</v>
      </c>
      <c r="BQ42" s="92">
        <v>7604.059731</v>
      </c>
      <c r="BS42" s="92">
        <v>260.1</v>
      </c>
      <c r="BT42" s="92">
        <v>1774.2</v>
      </c>
      <c r="BU42" s="92">
        <v>2034.3</v>
      </c>
      <c r="BV42" s="98">
        <f t="shared" si="11"/>
        <v>0.2675281457491223</v>
      </c>
      <c r="BW42" s="99">
        <v>2.48</v>
      </c>
    </row>
    <row r="43" spans="2:75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3.4000000000000004</v>
      </c>
      <c r="AU43" s="113"/>
      <c r="AV43" s="113"/>
      <c r="AX43" s="202"/>
      <c r="AY43" s="113">
        <f>MIN(C43:AS43)</f>
        <v>1.5</v>
      </c>
      <c r="AZ43" s="113">
        <f>MAX(C43:AS43)</f>
        <v>6.89</v>
      </c>
      <c r="BA43" s="152">
        <f>RANK(AS43,C43:AS43,0)</f>
        <v>8</v>
      </c>
      <c r="BB43" s="152">
        <f>RANK(AS43,AJ43:AS43,0)</f>
        <v>8</v>
      </c>
      <c r="BD43" s="97" t="s">
        <v>160</v>
      </c>
      <c r="BF43" s="92">
        <v>2034.3</v>
      </c>
      <c r="BH43" s="92">
        <v>6639.396</v>
      </c>
      <c r="BI43" s="92">
        <v>0.84827</v>
      </c>
      <c r="BJ43" s="92">
        <v>8674.54427</v>
      </c>
      <c r="BK43" s="115">
        <v>639</v>
      </c>
      <c r="BM43" s="92">
        <v>20.2</v>
      </c>
      <c r="BN43" s="92">
        <v>4232.13854</v>
      </c>
      <c r="BO43" s="92">
        <v>4891.33854</v>
      </c>
      <c r="BP43" s="92">
        <v>2391.10573</v>
      </c>
      <c r="BQ43" s="92">
        <v>7282.44427</v>
      </c>
      <c r="BS43" s="92">
        <v>241.8</v>
      </c>
      <c r="BT43" s="92">
        <v>1150.3</v>
      </c>
      <c r="BU43" s="92">
        <v>1392.1</v>
      </c>
      <c r="BV43" s="98">
        <f t="shared" si="11"/>
        <v>0.19115834579534652</v>
      </c>
      <c r="BW43" s="99">
        <v>3.12</v>
      </c>
    </row>
    <row r="44" spans="2:75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D44" s="97" t="s">
        <v>161</v>
      </c>
      <c r="BF44" s="92">
        <v>1392.1</v>
      </c>
      <c r="BH44" s="92">
        <v>8118.65</v>
      </c>
      <c r="BI44" s="92">
        <v>0.556675</v>
      </c>
      <c r="BJ44" s="92">
        <v>9511.306675</v>
      </c>
      <c r="BK44" s="115">
        <v>714</v>
      </c>
      <c r="BM44" s="92">
        <v>19.4</v>
      </c>
      <c r="BN44" s="92">
        <v>4244.544543</v>
      </c>
      <c r="BO44" s="92">
        <v>4977.944543</v>
      </c>
      <c r="BP44" s="92">
        <v>1996.762132</v>
      </c>
      <c r="BQ44" s="92">
        <v>6974.706675</v>
      </c>
      <c r="BS44" s="92">
        <v>280.1</v>
      </c>
      <c r="BT44" s="92">
        <v>2256.5</v>
      </c>
      <c r="BU44" s="92">
        <v>2536.6</v>
      </c>
      <c r="BV44" s="98">
        <f t="shared" si="11"/>
        <v>0.3636855452419438</v>
      </c>
      <c r="BW44" s="99">
        <v>2.47</v>
      </c>
    </row>
    <row r="45" spans="2:75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BD45" s="97" t="s">
        <v>162</v>
      </c>
      <c r="BF45" s="92">
        <v>2536.6</v>
      </c>
      <c r="BH45" s="92">
        <v>8235.101</v>
      </c>
      <c r="BI45" s="92">
        <v>0.488849</v>
      </c>
      <c r="BJ45" s="92">
        <v>10772.189849</v>
      </c>
      <c r="BK45" s="92">
        <v>840</v>
      </c>
      <c r="BM45" s="92">
        <v>14.5</v>
      </c>
      <c r="BN45" s="92">
        <v>4573.2446826</v>
      </c>
      <c r="BO45" s="92">
        <v>5427.7446826</v>
      </c>
      <c r="BP45" s="92">
        <v>1821.3451664</v>
      </c>
      <c r="BQ45" s="92">
        <v>7249.089849</v>
      </c>
      <c r="BS45" s="92">
        <v>1142.7</v>
      </c>
      <c r="BT45" s="92">
        <v>2380.4</v>
      </c>
      <c r="BU45" s="92">
        <v>3523.1</v>
      </c>
      <c r="BV45" s="98">
        <f t="shared" si="11"/>
        <v>0.48600583982084394</v>
      </c>
      <c r="BW45" s="99">
        <v>2.55</v>
      </c>
    </row>
    <row r="46" spans="2:75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D46" s="97" t="s">
        <v>165</v>
      </c>
      <c r="BF46" s="92">
        <v>3523.1</v>
      </c>
      <c r="BH46" s="92">
        <v>4174.251</v>
      </c>
      <c r="BI46" s="92">
        <v>1.706811</v>
      </c>
      <c r="BJ46" s="92">
        <v>7699.057811</v>
      </c>
      <c r="BK46" s="92">
        <v>911</v>
      </c>
      <c r="BM46" s="92">
        <v>19.1</v>
      </c>
      <c r="BN46" s="92">
        <v>3876.2604351</v>
      </c>
      <c r="BO46" s="92">
        <v>4806.3604351</v>
      </c>
      <c r="BP46" s="92">
        <v>1886.3973759</v>
      </c>
      <c r="BQ46" s="92">
        <v>6692.757811</v>
      </c>
      <c r="BS46" s="92">
        <v>201.5</v>
      </c>
      <c r="BT46" s="92">
        <v>804.8</v>
      </c>
      <c r="BU46" s="92">
        <v>1006.3</v>
      </c>
      <c r="BV46" s="98">
        <f t="shared" si="11"/>
        <v>0.15035655381793106</v>
      </c>
      <c r="BW46" s="99">
        <v>3.21</v>
      </c>
    </row>
    <row r="47" spans="2:75" ht="12.75">
      <c r="B47" s="76"/>
      <c r="AL47" s="136"/>
      <c r="AP47" s="137"/>
      <c r="AQ47" s="137"/>
      <c r="AS47" s="137" t="s">
        <v>227</v>
      </c>
      <c r="AT47" s="230">
        <v>3.2</v>
      </c>
      <c r="BD47" s="97" t="s">
        <v>170</v>
      </c>
      <c r="BF47" s="92">
        <v>1006.3</v>
      </c>
      <c r="BH47" s="92">
        <v>7672.13</v>
      </c>
      <c r="BI47" s="92">
        <v>1.732999</v>
      </c>
      <c r="BJ47" s="92">
        <v>8680.162999</v>
      </c>
      <c r="BK47" s="92">
        <v>1045.999</v>
      </c>
      <c r="BM47" s="92">
        <v>21.2</v>
      </c>
      <c r="BN47" s="92">
        <v>4114.513389</v>
      </c>
      <c r="BO47" s="92">
        <v>5181.712389</v>
      </c>
      <c r="BP47" s="92">
        <v>1850.25061</v>
      </c>
      <c r="BQ47" s="92">
        <v>7031.962999</v>
      </c>
      <c r="BS47" s="92">
        <v>224.9</v>
      </c>
      <c r="BT47" s="92">
        <v>1423.3</v>
      </c>
      <c r="BU47" s="92">
        <v>1648.2</v>
      </c>
      <c r="BV47" s="98">
        <f t="shared" si="11"/>
        <v>0.2343868988267411</v>
      </c>
      <c r="BW47" s="99">
        <v>2.63</v>
      </c>
    </row>
    <row r="48" spans="2:75" ht="12.75">
      <c r="B48" s="76"/>
      <c r="AL48" s="136"/>
      <c r="AP48" s="137"/>
      <c r="AQ48" s="137"/>
      <c r="AS48" s="137" t="s">
        <v>228</v>
      </c>
      <c r="AT48" s="230">
        <v>3.6</v>
      </c>
      <c r="BD48" s="97" t="s">
        <v>174</v>
      </c>
      <c r="BF48" s="92">
        <v>1648.2</v>
      </c>
      <c r="BH48" s="92">
        <v>8875.453</v>
      </c>
      <c r="BI48" s="92">
        <v>9.89816</v>
      </c>
      <c r="BJ48" s="92">
        <v>10533.55116</v>
      </c>
      <c r="BK48" s="92">
        <v>1133</v>
      </c>
      <c r="BM48" s="92">
        <v>19.5</v>
      </c>
      <c r="BN48" s="92">
        <v>4114.249281</v>
      </c>
      <c r="BO48" s="92">
        <v>5266.749281</v>
      </c>
      <c r="BP48" s="92">
        <v>1227.301879</v>
      </c>
      <c r="BQ48" s="92">
        <v>6494.05116</v>
      </c>
      <c r="BS48" s="92">
        <v>545.7</v>
      </c>
      <c r="BT48" s="92">
        <v>3493.8</v>
      </c>
      <c r="BU48" s="92">
        <v>4039.5</v>
      </c>
      <c r="BV48" s="98">
        <f t="shared" si="11"/>
        <v>0.6220308249003693</v>
      </c>
      <c r="BW48" s="99">
        <v>2.23</v>
      </c>
    </row>
    <row r="49" spans="2:75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3.4000000000000004</v>
      </c>
      <c r="BD49" s="97" t="s">
        <v>175</v>
      </c>
      <c r="BF49" s="92">
        <v>4039.5</v>
      </c>
      <c r="BH49" s="92">
        <v>8225.764</v>
      </c>
      <c r="BI49" s="92">
        <v>1.756732</v>
      </c>
      <c r="BJ49" s="92">
        <v>12267.020732</v>
      </c>
      <c r="BK49" s="92">
        <v>1206.8</v>
      </c>
      <c r="BM49" s="92">
        <v>16.7</v>
      </c>
      <c r="BN49" s="92">
        <v>4669.350125</v>
      </c>
      <c r="BO49" s="92">
        <v>5892.850125</v>
      </c>
      <c r="BP49" s="92">
        <v>1492.470607</v>
      </c>
      <c r="BQ49" s="92">
        <v>7385.320732</v>
      </c>
      <c r="BS49" s="92">
        <v>1443.2</v>
      </c>
      <c r="BT49" s="92">
        <v>3438.5</v>
      </c>
      <c r="BU49" s="92">
        <v>4881.7</v>
      </c>
      <c r="BV49" s="98">
        <f t="shared" si="11"/>
        <v>0.6610004056896251</v>
      </c>
      <c r="BW49" s="99">
        <v>1.5</v>
      </c>
    </row>
    <row r="50" spans="2:75" ht="12.75">
      <c r="B50" s="77" t="s">
        <v>156</v>
      </c>
      <c r="BD50" s="97" t="s">
        <v>177</v>
      </c>
      <c r="BF50" s="92">
        <v>4881.7</v>
      </c>
      <c r="BH50" s="92">
        <v>7131.3</v>
      </c>
      <c r="BI50" s="92">
        <v>3.410742</v>
      </c>
      <c r="BJ50" s="92">
        <v>12016.410742</v>
      </c>
      <c r="BK50" s="92">
        <v>1226</v>
      </c>
      <c r="BM50" s="92">
        <v>17.2</v>
      </c>
      <c r="BN50" s="92">
        <v>4797.685619</v>
      </c>
      <c r="BO50" s="92">
        <v>6040.885619</v>
      </c>
      <c r="BP50" s="92">
        <v>1716.425123</v>
      </c>
      <c r="BQ50" s="92">
        <v>7757.310742</v>
      </c>
      <c r="BS50" s="92">
        <v>835</v>
      </c>
      <c r="BT50" s="92">
        <v>3424.1</v>
      </c>
      <c r="BU50" s="92">
        <v>4259.1</v>
      </c>
      <c r="BV50" s="98">
        <f t="shared" si="11"/>
        <v>0.5490433658845428</v>
      </c>
      <c r="BW50" s="99">
        <v>1.94</v>
      </c>
    </row>
    <row r="51" spans="2:75" ht="12.75">
      <c r="B51" s="76"/>
      <c r="BD51" s="97" t="s">
        <v>179</v>
      </c>
      <c r="BF51" s="92">
        <v>4259.086</v>
      </c>
      <c r="BH51" s="92">
        <v>4928.681</v>
      </c>
      <c r="BI51" s="92">
        <v>2.783115</v>
      </c>
      <c r="BJ51" s="92">
        <v>9190.550115</v>
      </c>
      <c r="BK51" s="92">
        <v>1275</v>
      </c>
      <c r="BM51" s="92">
        <v>18.4</v>
      </c>
      <c r="BN51" s="92">
        <v>3940.960205</v>
      </c>
      <c r="BO51" s="92">
        <v>5234.360205</v>
      </c>
      <c r="BP51" s="92">
        <v>2025.76191</v>
      </c>
      <c r="BQ51" s="92">
        <v>7260.122115</v>
      </c>
      <c r="BS51" s="92">
        <v>362.5</v>
      </c>
      <c r="BT51" s="92">
        <v>1567.928</v>
      </c>
      <c r="BU51" s="92">
        <v>1930.428</v>
      </c>
      <c r="BV51" s="98">
        <f t="shared" si="11"/>
        <v>0.26589470113892155</v>
      </c>
      <c r="BW51" s="99">
        <v>2.54</v>
      </c>
    </row>
    <row r="52" spans="2:75" ht="12.75">
      <c r="B52" s="76"/>
      <c r="BD52" s="97" t="s">
        <v>181</v>
      </c>
      <c r="BF52" s="92">
        <v>1930.428</v>
      </c>
      <c r="BH52" s="92">
        <v>7531.953</v>
      </c>
      <c r="BI52" s="92">
        <v>1.902007</v>
      </c>
      <c r="BJ52" s="92">
        <v>9464.283007</v>
      </c>
      <c r="BK52" s="92">
        <v>1337.001</v>
      </c>
      <c r="BM52" s="92">
        <v>18.9</v>
      </c>
      <c r="BN52" s="92">
        <v>4395.689949</v>
      </c>
      <c r="BO52" s="92">
        <v>5751.590949</v>
      </c>
      <c r="BP52" s="92">
        <v>2368.235058</v>
      </c>
      <c r="BQ52" s="92">
        <v>8119.826007</v>
      </c>
      <c r="BS52" s="92">
        <v>233</v>
      </c>
      <c r="BT52" s="92">
        <v>1111.457</v>
      </c>
      <c r="BU52" s="92">
        <v>1344.457</v>
      </c>
      <c r="BV52" s="98">
        <f t="shared" si="11"/>
        <v>0.16557707010482253</v>
      </c>
      <c r="BW52" s="99">
        <v>2.36</v>
      </c>
    </row>
    <row r="53" spans="2:75" ht="12.75">
      <c r="B53" s="76"/>
      <c r="BD53" s="97" t="s">
        <v>183</v>
      </c>
      <c r="BF53" s="92">
        <v>1344.457</v>
      </c>
      <c r="BH53" s="92">
        <v>7934.028</v>
      </c>
      <c r="BI53" s="92">
        <v>3.415564</v>
      </c>
      <c r="BJ53" s="92">
        <v>9281.900564</v>
      </c>
      <c r="BK53" s="92">
        <v>1353.74</v>
      </c>
      <c r="BM53" s="92">
        <v>19.3</v>
      </c>
      <c r="BN53" s="92">
        <v>4663.01627</v>
      </c>
      <c r="BO53" s="92">
        <v>6036.05627</v>
      </c>
      <c r="BP53" s="92">
        <v>1724.599294</v>
      </c>
      <c r="BQ53" s="92">
        <v>7760.655564</v>
      </c>
      <c r="BS53" s="92">
        <v>371.1</v>
      </c>
      <c r="BT53" s="92">
        <v>1150.145</v>
      </c>
      <c r="BU53" s="92">
        <v>1521.245</v>
      </c>
      <c r="BV53" s="98">
        <f t="shared" si="11"/>
        <v>0.1960201670406204</v>
      </c>
      <c r="BW53" s="99">
        <v>2.28</v>
      </c>
    </row>
    <row r="54" spans="2:75" ht="12.75">
      <c r="B54" s="76"/>
      <c r="U54" s="70" t="s">
        <v>163</v>
      </c>
      <c r="V54" s="70" t="s">
        <v>164</v>
      </c>
      <c r="BD54" s="97" t="s">
        <v>185</v>
      </c>
      <c r="BF54" s="92">
        <v>1521.245</v>
      </c>
      <c r="BH54" s="92">
        <v>7474.765</v>
      </c>
      <c r="BI54" s="92">
        <v>19.636724</v>
      </c>
      <c r="BJ54" s="92">
        <v>9015.646724</v>
      </c>
      <c r="BK54" s="92">
        <v>1433.8</v>
      </c>
      <c r="BM54" s="92">
        <v>20.2</v>
      </c>
      <c r="BN54" s="92">
        <v>4877.231137</v>
      </c>
      <c r="BO54" s="92">
        <v>6331.231137</v>
      </c>
      <c r="BP54" s="92">
        <v>1584.104587</v>
      </c>
      <c r="BQ54" s="92">
        <v>7915.335724</v>
      </c>
      <c r="BS54" s="92">
        <v>112.5</v>
      </c>
      <c r="BT54" s="92">
        <v>987.811</v>
      </c>
      <c r="BU54" s="92">
        <v>1100.311</v>
      </c>
      <c r="BV54" s="98">
        <f t="shared" si="11"/>
        <v>0.1390100228678563</v>
      </c>
      <c r="BW54" s="99">
        <v>2.37</v>
      </c>
    </row>
    <row r="55" spans="2:75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D55" s="97" t="s">
        <v>187</v>
      </c>
      <c r="BF55" s="92">
        <v>1100.311</v>
      </c>
      <c r="BH55" s="92">
        <v>9476.698</v>
      </c>
      <c r="BI55" s="92">
        <v>7.091029</v>
      </c>
      <c r="BJ55" s="92">
        <v>10584.100029</v>
      </c>
      <c r="BK55" s="92">
        <v>1492.7</v>
      </c>
      <c r="BM55" s="92">
        <v>18.7</v>
      </c>
      <c r="BN55" s="92">
        <v>5296.441062</v>
      </c>
      <c r="BO55" s="92">
        <v>6807.841062</v>
      </c>
      <c r="BP55" s="92">
        <v>1663.277967</v>
      </c>
      <c r="BQ55" s="92">
        <v>8471.119029</v>
      </c>
      <c r="BS55" s="92">
        <v>55.5</v>
      </c>
      <c r="BT55" s="92">
        <v>2057.481</v>
      </c>
      <c r="BU55" s="92">
        <v>2112.981</v>
      </c>
      <c r="BV55" s="98">
        <f t="shared" si="11"/>
        <v>0.24943351554457308</v>
      </c>
      <c r="BW55" s="99">
        <v>2.07</v>
      </c>
    </row>
    <row r="56" spans="2:75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D56" s="97" t="s">
        <v>188</v>
      </c>
      <c r="BF56" s="92">
        <v>2112.981</v>
      </c>
      <c r="BH56" s="92">
        <v>6336.47</v>
      </c>
      <c r="BI56" s="92">
        <v>20.81505</v>
      </c>
      <c r="BJ56" s="92">
        <v>8470.26605</v>
      </c>
      <c r="BK56" s="92">
        <v>1568.09048727648</v>
      </c>
      <c r="BM56" s="92">
        <v>20.1</v>
      </c>
      <c r="BN56" s="92">
        <v>4703.61069072352</v>
      </c>
      <c r="BO56" s="92">
        <v>6291.801178</v>
      </c>
      <c r="BP56" s="92">
        <v>1328.321872</v>
      </c>
      <c r="BQ56" s="92">
        <v>7620.12305</v>
      </c>
      <c r="BS56" s="92">
        <v>45</v>
      </c>
      <c r="BT56" s="92">
        <v>805.143</v>
      </c>
      <c r="BU56" s="92">
        <v>850.143</v>
      </c>
      <c r="BV56" s="98">
        <f t="shared" si="11"/>
        <v>0.11156552124181249</v>
      </c>
      <c r="BW56" s="99">
        <v>2.5</v>
      </c>
    </row>
    <row r="57" spans="2:75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D57" s="97" t="s">
        <v>190</v>
      </c>
      <c r="BF57" s="92">
        <v>850.143</v>
      </c>
      <c r="BH57" s="92">
        <v>10103.03</v>
      </c>
      <c r="BI57" s="92">
        <v>9.557024</v>
      </c>
      <c r="BJ57" s="92">
        <v>10962.730024</v>
      </c>
      <c r="BK57" s="92">
        <v>1674.6</v>
      </c>
      <c r="BM57" s="92">
        <v>18.4</v>
      </c>
      <c r="BN57" s="92">
        <v>5533.940024</v>
      </c>
      <c r="BO57" s="92">
        <v>7226.940024</v>
      </c>
      <c r="BP57" s="92">
        <v>2177.482</v>
      </c>
      <c r="BQ57" s="92">
        <v>9404.422024</v>
      </c>
      <c r="BS57" s="92">
        <v>42</v>
      </c>
      <c r="BT57" s="92">
        <v>1516.308</v>
      </c>
      <c r="BU57" s="92">
        <v>1558.308</v>
      </c>
      <c r="BV57" s="98">
        <f t="shared" si="11"/>
        <v>0.16569949711138146</v>
      </c>
      <c r="BW57" s="99">
        <v>2.26</v>
      </c>
    </row>
    <row r="58" spans="2:75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D58" s="97" t="s">
        <v>196</v>
      </c>
      <c r="BF58" s="92">
        <v>1558.308</v>
      </c>
      <c r="BH58" s="92">
        <v>7373.7</v>
      </c>
      <c r="BI58" s="92">
        <v>15</v>
      </c>
      <c r="BJ58" s="92">
        <v>8947</v>
      </c>
      <c r="BK58" s="92">
        <v>1664</v>
      </c>
      <c r="BM58" s="92">
        <v>21</v>
      </c>
      <c r="BN58" s="92">
        <v>4600</v>
      </c>
      <c r="BO58" s="92">
        <v>6285</v>
      </c>
      <c r="BP58" s="92">
        <v>2250</v>
      </c>
      <c r="BQ58" s="92">
        <v>8535</v>
      </c>
      <c r="BS58" s="92">
        <v>42</v>
      </c>
      <c r="BT58" s="92">
        <f>BU58-BS58</f>
        <v>370</v>
      </c>
      <c r="BU58" s="92">
        <v>412</v>
      </c>
      <c r="BV58" s="98">
        <f t="shared" si="11"/>
        <v>0.04827182190978325</v>
      </c>
      <c r="BW58" s="123" t="s">
        <v>197</v>
      </c>
    </row>
    <row r="59" spans="2:76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D59" s="79" t="s">
        <v>22</v>
      </c>
      <c r="BE59" s="79" t="s">
        <v>22</v>
      </c>
      <c r="BF59" s="124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5" t="s">
        <v>22</v>
      </c>
      <c r="BW59" s="126" t="s">
        <v>22</v>
      </c>
      <c r="BX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B5 BB7 BB16 BB18 BB20 BB24 BB27:BB28 BB30 BB32:BB33 BB35 BB40 BB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2017-02-09T22:20:01Z</dcterms:modified>
  <cp:category/>
  <cp:version/>
  <cp:contentType/>
  <cp:contentStatus/>
</cp:coreProperties>
</file>