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<sst xmlns="http://schemas.openxmlformats.org/spreadsheetml/2006/main" count="529" uniqueCount="287">
  <si>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</si>
  <si>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</si>
  <si>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</si>
  <si>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</si>
  <si>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</si>
  <si>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</si>
  <si>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</si>
  <si>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</si>
  <si>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</si>
  <si>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</si>
  <si>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</si>
  <si>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</si>
  <si>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</si>
  <si>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</si>
  <si>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</si>
  <si>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</si>
  <si>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</si>
  <si>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</si>
  <si>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</si>
  <si>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</si>
  <si>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</si>
  <si>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</si>
  <si>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</si>
  <si>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</si>
  <si>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</si>
  <si>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</si>
  <si>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</si>
  <si>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</si>
  <si>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</si>
  <si>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</si>
  <si>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</si>
  <si>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</si>
  <si>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</si>
  <si>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</si>
  <si>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</si>
  <si>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</si>
  <si>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</si>
  <si>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</si>
  <si>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</si>
  <si>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</si>
  <si>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</si>
  <si>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</si>
  <si>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</si>
  <si>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</si>
  <si>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</si>
  <si>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</si>
  <si>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</si>
  <si>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</si>
  <si>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</si>
  <si>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</si>
  <si>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</si>
  <si>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</si>
  <si>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</si>
  <si>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</si>
  <si>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</si>
  <si>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</si>
  <si>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</si>
  <si>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</si>
  <si>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</si>
  <si>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</si>
  <si>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</si>
  <si>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</si>
  <si>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</si>
  <si>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</si>
  <si>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</si>
  <si>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</si>
  <si>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</si>
  <si>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</si>
  <si>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</si>
  <si>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</si>
  <si>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</si>
  <si>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</si>
  <si>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</si>
  <si>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</si>
  <si>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</si>
  <si>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</si>
  <si>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</si>
  <si>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</si>
  <si>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</si>
  <si>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</si>
  <si>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</si>
  <si>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</si>
  <si>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</si>
  <si>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</si>
  <si>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</si>
  <si>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</si>
  <si>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</si>
  <si>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</si>
  <si>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</si>
  <si>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</si>
  <si>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</si>
  <si>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</si>
  <si>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</si>
  <si>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</si>
  <si>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</si>
  <si>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</si>
  <si>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</si>
  <si>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</si>
  <si>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</si>
  <si>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</si>
  <si>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</si>
  <si>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</si>
  <si>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</si>
  <si>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</si>
  <si>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</si>
  <si>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</si>
  <si>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</si>
  <si>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</si>
  <si>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</si>
  <si>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</si>
  <si>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</si>
  <si>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</si>
  <si>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</si>
  <si>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</si>
  <si>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</si>
  <si>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</si>
  <si>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</si>
  <si>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</si>
  <si>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</si>
  <si>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</si>
  <si>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</si>
  <si>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</si>
  <si>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</si>
  <si>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</si>
  <si>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</si>
  <si>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</si>
  <si>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</si>
  <si>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</si>
  <si>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</si>
  <si>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</si>
  <si>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</si>
  <si>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</si>
  <si>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</si>
  <si>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</si>
  <si>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</si>
  <si>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</si>
  <si>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</si>
  <si>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</si>
  <si>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</si>
  <si>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</si>
  <si>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</si>
  <si>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</si>
  <si>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</si>
  <si>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</si>
  <si>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</si>
  <si>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</si>
  <si>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</si>
  <si>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</si>
  <si>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</si>
  <si>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</si>
  <si>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</si>
  <si>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</si>
  <si>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</si>
  <si>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</si>
  <si>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</si>
  <si>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</si>
  <si>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</si>
  <si>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</si>
  <si>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</si>
  <si>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</si>
  <si>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</si>
  <si>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</si>
  <si>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</si>
  <si>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</si>
  <si>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</si>
  <si>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</si>
  <si>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</si>
  <si>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</si>
  <si>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</si>
  <si>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</si>
  <si>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</si>
  <si>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</si>
  <si>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</si>
  <si>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</si>
  <si>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</si>
  <si>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</si>
  <si>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</si>
  <si>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</si>
  <si>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</si>
  <si>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</si>
  <si>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</si>
  <si>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</si>
  <si>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</si>
  <si>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</si>
  <si>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</si>
  <si>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</si>
  <si>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</si>
  <si>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</si>
  <si>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</si>
  <si>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</si>
  <si>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</si>
  <si>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</si>
  <si>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</si>
  <si>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</si>
  <si>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</si>
  <si>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</si>
  <si>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</si>
  <si>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</si>
  <si>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</si>
  <si>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</si>
  <si>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</si>
  <si>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</si>
  <si>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</si>
  <si>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</si>
  <si>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</si>
  <si>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</si>
  <si>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</si>
  <si>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</si>
  <si>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</si>
  <si>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</si>
  <si>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</si>
  <si>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</si>
  <si>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</si>
  <si>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</si>
  <si>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</si>
  <si>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</si>
  <si>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</si>
  <si>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</si>
  <si>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</si>
  <si>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</si>
  <si>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</si>
  <si>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</si>
  <si>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</si>
  <si>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</si>
  <si>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</si>
  <si>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</si>
  <si>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</si>
  <si>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</si>
  <si>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</si>
  <si>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</si>
  <si>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</si>
  <si>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</si>
  <si>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</si>
  <si>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</si>
  <si>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</si>
  <si>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</si>
  <si>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</si>
  <si>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</si>
  <si>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</si>
  <si>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</si>
  <si>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</si>
  <si>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</si>
  <si>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</si>
  <si>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</si>
  <si>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</si>
  <si>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</si>
  <si>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</si>
  <si>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</si>
  <si>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</si>
  <si>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</si>
  <si>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</si>
  <si>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</si>
  <si>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</si>
  <si>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</si>
  <si>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</si>
  <si>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</si>
  <si>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</si>
  <si>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</si>
  <si>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</si>
  <si>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</si>
  <si>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</si>
  <si>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</si>
  <si>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</si>
  <si>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</si>
  <si>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</si>
  <si>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</si>
  <si>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</si>
  <si>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</si>
  <si>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</si>
  <si>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</si>
  <si>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</si>
  <si>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</si>
  <si>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</si>
  <si>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</si>
  <si>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</si>
  <si>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</si>
  <si>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</si>
  <si>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</si>
  <si>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</si>
  <si>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</si>
  <si>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</si>
  <si>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</si>
  <si>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</si>
  <si>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</si>
  <si>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</si>
  <si>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12.10.19</t>
  </si>
  <si>
    <t>Source:  USDA WASDE Report 12.10.19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</si>
</sst>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13661</c:v>
                </c:pt>
              </c:numCache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 val="autoZero"/>
        <c:auto val="1"/>
        <c:lblOffset val="100"/>
        <c:tickLblSkip val="3"/>
        <c:noMultiLvlLbl val="0"/>
      </c:catAx>
      <c:valAx>
        <c:axId val="10585839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val>
        </c:ser>
        <c:axId val="18737720"/>
        <c:axId val="34421753"/>
      </c:bar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4421753"/>
        <c:crosses val="autoZero"/>
        <c:auto val="0"/>
        <c:lblOffset val="100"/>
        <c:tickLblSkip val="3"/>
        <c:tickMarkSkip val="2"/>
        <c:noMultiLvlLbl val="0"/>
      </c:catAx>
      <c:valAx>
        <c:axId val="344217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7377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0.14605499516374187</c:v>
                </c:pt>
                <c:pt idx="46">
                  <c:v>0.1372619475386274</c:v>
                </c:pt>
              </c:numCache>
            </c:numRef>
          </c:val>
        </c:ser>
        <c:axId val="41360322"/>
        <c:axId val="36698579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axId val="61851756"/>
        <c:axId val="19794893"/>
      </c:lineChart>
      <c:cat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698579"/>
        <c:crosses val="autoZero"/>
        <c:auto val="0"/>
        <c:lblOffset val="100"/>
        <c:tickLblSkip val="3"/>
        <c:tickMarkSkip val="2"/>
        <c:noMultiLvlLbl val="0"/>
      </c:catAx>
      <c:valAx>
        <c:axId val="36698579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360322"/>
        <c:crossesAt val="1"/>
        <c:crossBetween val="between"/>
        <c:dispUnits/>
      </c:valAx>
      <c:catAx>
        <c:axId val="6185175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94893"/>
        <c:crosses val="autoZero"/>
        <c:auto val="0"/>
        <c:lblOffset val="100"/>
        <c:tickLblSkip val="1"/>
        <c:noMultiLvlLbl val="0"/>
      </c:catAx>
      <c:valAx>
        <c:axId val="19794893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851756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1850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9882471"/>
        <c:crosses val="autoZero"/>
        <c:auto val="0"/>
        <c:lblOffset val="100"/>
        <c:tickLblSkip val="3"/>
        <c:tickMarkSkip val="2"/>
        <c:noMultiLvlLbl val="0"/>
      </c:catAx>
      <c:valAx>
        <c:axId val="5988247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9363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8641953"/>
        <c:crosses val="autoZero"/>
        <c:auto val="0"/>
        <c:lblOffset val="100"/>
        <c:tickLblSkip val="3"/>
        <c:tickMarkSkip val="2"/>
        <c:noMultiLvlLbl val="0"/>
      </c:catAx>
      <c:valAx>
        <c:axId val="186419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7132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33559850"/>
        <c:axId val="33603195"/>
      </c:scatterChart>
      <c:valAx>
        <c:axId val="33559850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603195"/>
        <c:crosses val="autoZero"/>
        <c:crossBetween val="midCat"/>
        <c:dispUnits/>
      </c:valAx>
      <c:valAx>
        <c:axId val="33603195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2114</c:v>
                </c:pt>
                <c:pt idx="46">
                  <c:v>1910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7504245"/>
        <c:crosses val="autoZero"/>
        <c:auto val="0"/>
        <c:lblOffset val="100"/>
        <c:tickLblSkip val="3"/>
        <c:tickMarkSkip val="2"/>
        <c:noMultiLvlLbl val="0"/>
      </c:catAx>
      <c:valAx>
        <c:axId val="3750424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993300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8075"/>
          <c:w val="0.849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0.47094313453536757</c:v>
                </c:pt>
                <c:pt idx="46">
                  <c:v>0.4970353561232706</c:v>
                </c:pt>
              </c:numCache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44975"/>
        <c:crosses val="autoZero"/>
        <c:auto val="0"/>
        <c:lblOffset val="100"/>
        <c:tickLblSkip val="3"/>
        <c:noMultiLvlLbl val="0"/>
      </c:catAx>
      <c:valAx>
        <c:axId val="17944975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38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6625"/>
          <c:w val="0.879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0.37281553398058254</c:v>
                </c:pt>
                <c:pt idx="17">
                  <c:v>0.39345582314618255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0.3895977808599168</c:v>
                </c:pt>
                <c:pt idx="17">
                  <c:v>0.38613571480857917</c:v>
                </c:pt>
              </c:numCache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 val="autoZero"/>
        <c:auto val="0"/>
        <c:lblOffset val="100"/>
        <c:tickLblSkip val="1"/>
        <c:noMultiLvlLbl val="0"/>
      </c:catAx>
      <c:valAx>
        <c:axId val="4425684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2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25"/>
          <c:w val="0.871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5376</c:v>
                </c:pt>
                <c:pt idx="17">
                  <c:v>5375</c:v>
                </c:pt>
              </c:numCache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 val="autoZero"/>
        <c:auto val="0"/>
        <c:lblOffset val="100"/>
        <c:tickLblSkip val="1"/>
        <c:noMultiLvlLbl val="0"/>
      </c:catAx>
      <c:valAx>
        <c:axId val="28034339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175"/>
          <c:w val="0.92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0.37281553398058254</c:v>
                </c:pt>
                <c:pt idx="17">
                  <c:v>0.39345582314618255</c:v>
                </c:pt>
              </c:numCache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 val="autoZero"/>
        <c:auto val="0"/>
        <c:lblOffset val="100"/>
        <c:tickLblSkip val="1"/>
        <c:noMultiLvlLbl val="0"/>
      </c:catAx>
      <c:valAx>
        <c:axId val="56188957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10070.398</c:v>
                </c:pt>
              </c:numCache>
            </c:numRef>
          </c:val>
        </c:ser>
        <c:axId val="28163688"/>
        <c:axId val="52146601"/>
      </c:bar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 val="autoZero"/>
        <c:auto val="1"/>
        <c:lblOffset val="100"/>
        <c:tickLblSkip val="3"/>
        <c:noMultiLvlLbl val="0"/>
      </c:catAx>
      <c:valAx>
        <c:axId val="5214660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val>
        </c:ser>
        <c:axId val="35938566"/>
        <c:axId val="5501163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axId val="25342704"/>
        <c:axId val="26757745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011639"/>
        <c:crosses val="autoZero"/>
        <c:auto val="0"/>
        <c:lblOffset val="100"/>
        <c:tickLblSkip val="3"/>
        <c:tickMarkSkip val="3"/>
        <c:noMultiLvlLbl val="0"/>
      </c:catAx>
      <c:valAx>
        <c:axId val="5501163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938566"/>
        <c:crossesAt val="1"/>
        <c:crossBetween val="between"/>
        <c:dispUnits/>
      </c:valAx>
      <c:catAx>
        <c:axId val="253427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57745"/>
        <c:crosses val="autoZero"/>
        <c:auto val="0"/>
        <c:lblOffset val="100"/>
        <c:tickLblSkip val="1"/>
        <c:noMultiLvlLbl val="0"/>
      </c:catAx>
      <c:valAx>
        <c:axId val="26757745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14445.88</c:v>
                </c:pt>
              </c:numCache>
            </c:numRef>
          </c:val>
        </c:ser>
        <c:axId val="66666226"/>
        <c:axId val="63125123"/>
      </c:barChart>
      <c:cat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 val="autoZero"/>
        <c:auto val="1"/>
        <c:lblOffset val="100"/>
        <c:tickLblSkip val="3"/>
        <c:noMultiLvlLbl val="0"/>
      </c:catAx>
      <c:valAx>
        <c:axId val="63125123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6791</c:v>
                </c:pt>
                <c:pt idx="46">
                  <c:v>6790</c:v>
                </c:pt>
              </c:numCache>
            </c:numRef>
          </c:val>
        </c:ser>
        <c:axId val="31255196"/>
        <c:axId val="12861309"/>
      </c:bar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 val="autoZero"/>
        <c:auto val="0"/>
        <c:lblOffset val="100"/>
        <c:tickLblSkip val="3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0.14605499516374187</c:v>
                </c:pt>
                <c:pt idx="46">
                  <c:v>0.1372619475386274</c:v>
                </c:pt>
              </c:numCache>
            </c:numRef>
          </c:val>
        </c:ser>
        <c:axId val="48642918"/>
        <c:axId val="35133079"/>
      </c:bar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133079"/>
        <c:crosses val="autoZero"/>
        <c:auto val="0"/>
        <c:lblOffset val="100"/>
        <c:tickLblSkip val="3"/>
        <c:tickMarkSkip val="2"/>
        <c:noMultiLvlLbl val="0"/>
      </c:catAx>
      <c:valAx>
        <c:axId val="35133079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6429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</c:v>
                </c:pt>
              </c:numCache>
            </c:numRef>
          </c:val>
        </c:ser>
        <c:axId val="47762256"/>
        <c:axId val="27207121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47762256"/>
        <c:axId val="27207121"/>
      </c:line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7207121"/>
        <c:crosses val="autoZero"/>
        <c:auto val="0"/>
        <c:lblOffset val="100"/>
        <c:tickLblSkip val="4"/>
        <c:tickMarkSkip val="5"/>
        <c:noMultiLvlLbl val="0"/>
      </c:catAx>
      <c:valAx>
        <c:axId val="27207121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76225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89900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6293163"/>
        <c:crosses val="autoZero"/>
        <c:auto val="0"/>
        <c:lblOffset val="100"/>
        <c:tickLblSkip val="5"/>
        <c:tickMarkSkip val="5"/>
        <c:noMultiLvlLbl val="0"/>
      </c:catAx>
      <c:valAx>
        <c:axId val="56293163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5374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16588</c:v>
                </c:pt>
                <c:pt idx="46">
                  <c:v>15825</c:v>
                </c:pt>
              </c:numCache>
            </c:numRef>
          </c:val>
        </c:ser>
        <c:axId val="36876420"/>
        <c:axId val="63452325"/>
      </c:bar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3452325"/>
        <c:crosses val="autoZero"/>
        <c:auto val="0"/>
        <c:lblOffset val="100"/>
        <c:tickLblSkip val="3"/>
        <c:tickMarkSkip val="2"/>
        <c:noMultiLvlLbl val="0"/>
      </c:catAx>
      <c:valAx>
        <c:axId val="63452325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8764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14474</c:v>
                </c:pt>
                <c:pt idx="46">
                  <c:v>13915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364671"/>
        <c:crosses val="autoZero"/>
        <c:auto val="0"/>
        <c:lblOffset val="100"/>
        <c:tickLblSkip val="3"/>
        <c:tickMarkSkip val="2"/>
        <c:noMultiLvlLbl val="0"/>
      </c:catAx>
      <c:valAx>
        <c:axId val="393646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b0bef89-f49e-4370-8022-40acb96f929d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89.9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167.0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55cbef-459c-4a2f-a451-212f36afce3b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743955d-bcb1-4a33-b1a4-e392fdf48db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89.9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89.9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218f4a-bde1-4db0-8d6c-a1f0e0b307c4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bdc1d0-d8e0-42a0-8494-c27409a5add7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780e7dd-dee4-4f8b-be37-e734af5b1384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2f9176-722c-4425-bd80-b453a5e114b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8af89e-ac05-4601-9011-b455b7b37c8f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ef78b7-5f7a-413d-b707-9c0986b430a2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dc416d8-789f-43a8-a77d-a100464f7796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edd4fd5-e71c-4e71-87dc-855f7045465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593c70-e225-42f6-9c49-a41191c17dd1}" type="TxLink">
            <a:rPr lang="en-US" cap="none" sz="1100" b="1" i="0" u="none" baseline="0">
              <a:solidFill>
                <a:srgbClr val="000000"/>
              </a:solidFill>
            </a:rPr>
            <a:t>Source:  USDA WASDE Report 12.10.19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0.53925</cdr:x>
      <cdr:y>0.97525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52750" y="3314700"/>
          <a:ext cx="2581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-0.01025</cdr:x>
      <cdr:y>0.9775</cdr:y>
    </cdr:from>
    <cdr:to>
      <cdr:x>-0.01025</cdr:x>
      <cdr:y>0.97725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072635-49ee-454c-a827-a569905467dc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0.74775</cdr:x>
      <cdr:y>0.954</cdr:y>
    </cdr:from>
    <cdr:to>
      <cdr:x>0.74775</cdr:x>
      <cdr:y>0.954</cdr:y>
    </cdr:to>
    <cdr:sp>
      <cdr:nvSpPr>
        <cdr:cNvPr id="1" name="Text Box 2"/>
        <cdr:cNvSpPr txBox="1">
          <a:spLocks noChangeArrowheads="1"/>
        </cdr:cNvSpPr>
      </cdr:nvSpPr>
      <cdr:spPr>
        <a:xfrm>
          <a:off x="7734300" y="598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-0.00125</cdr:x>
      <cdr:y>0.97225</cdr:y>
    </cdr:from>
    <cdr:to>
      <cdr:x>0.61325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96000"/>
          <a:ext cx="6353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5f77002-f76e-4067-ac69-e9f1f79512df}" type="TxLink">
            <a:rPr lang="en-US" cap="none" sz="1100" b="1" i="0" u="none" baseline="0">
              <a:solidFill>
                <a:srgbClr val="000000"/>
              </a:solidFill>
            </a:rPr>
            <a:t>Source:  USDA WASDE Report 12.10.19 &amp; K-State Ag. Econ. Dept.</a:t>
          </a:fld>
        </a:p>
      </cdr:txBody>
    </cdr:sp>
  </cdr:relSizeAnchor>
  <cdr:relSizeAnchor xmlns:cdr="http://schemas.openxmlformats.org/drawingml/2006/chartDrawing">
    <cdr:from>
      <cdr:x>0.826</cdr:x>
      <cdr:y>0.94825</cdr:y>
    </cdr:from>
    <cdr:to>
      <cdr:x>0.95475</cdr:x>
      <cdr:y>0.98675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43925" y="5943600"/>
          <a:ext cx="13335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e7f6e2-278c-495f-97a1-f7caedf86b91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0.96175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00675" y="5114925"/>
          <a:ext cx="3152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0.979</cdr:y>
    </cdr:from>
    <cdr:to>
      <cdr:x>0.27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210175"/>
          <a:ext cx="23145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48e49e-bc39-4f79-a15c-98ead825ab16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6c1c2f-0e4a-4a5b-956f-3f7dc7bcebfc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a13dab-c169-4796-8cfa-ed612afc910e}" type="TxLink">
            <a:rPr lang="en-US" cap="none" sz="1100" b="1" i="0" u="none" baseline="0">
              <a:solidFill>
                <a:srgbClr val="000000"/>
              </a:solidFill>
            </a:rPr>
            <a:t>Source:  USDA WASDE Report 12.10.19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8c510b6-d846-4631-83a6-d9496012e407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89.9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307fd4-fd6f-4f30-a60c-b2932cda7ee9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2694.8799999999974</v>
      </c>
      <c r="CM96" s="261">
        <f>'Annual Raw Data'!AY36</f>
        <v>2694.8799999999974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2694.8799999999974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0.4830583886645219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16939</v>
      </c>
      <c r="AU99" s="61">
        <f t="shared" si="211"/>
        <v>0</v>
      </c>
      <c r="AV99" s="68">
        <f t="shared" si="211"/>
        <v>7057</v>
      </c>
      <c r="AW99" s="68">
        <f t="shared" si="211"/>
        <v>5605</v>
      </c>
      <c r="AX99" s="68">
        <f t="shared" si="211"/>
        <v>5304</v>
      </c>
      <c r="AY99" s="68">
        <f t="shared" si="211"/>
        <v>12361</v>
      </c>
      <c r="AZ99" s="68">
        <f t="shared" si="211"/>
        <v>2438</v>
      </c>
      <c r="BA99" s="68">
        <f t="shared" si="211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0.1446141370455467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0.4830583886645219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7057</v>
      </c>
      <c r="CG99" s="62">
        <f t="shared" si="215"/>
        <v>5605</v>
      </c>
      <c r="CH99" s="62">
        <f t="shared" si="215"/>
        <v>5304</v>
      </c>
      <c r="CI99" s="62">
        <f t="shared" si="215"/>
        <v>12361</v>
      </c>
      <c r="CJ99" s="62">
        <f t="shared" si="215"/>
        <v>2438</v>
      </c>
      <c r="CK99" s="62">
        <f t="shared" si="215"/>
        <v>14798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0.1446141370455467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0.4830583886645219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16588</v>
      </c>
      <c r="L100" s="58"/>
      <c r="M100" s="56">
        <f>'Annual Raw Data'!$AV$21</f>
        <v>6791</v>
      </c>
      <c r="N100" s="56">
        <f>'Annual Raw Data'!$AV$22</f>
        <v>5376</v>
      </c>
      <c r="O100" s="56">
        <f>'Annual Raw Data'!$AV$25</f>
        <v>5618</v>
      </c>
      <c r="P100" s="56">
        <f>'Annual Raw Data'!$AV$26</f>
        <v>12409</v>
      </c>
      <c r="Q100" s="56">
        <f>'Annual Raw Data'!$AV$29</f>
        <v>2066</v>
      </c>
      <c r="R100" s="56">
        <f>'Annual Raw Data'!$AV$31</f>
        <v>14474</v>
      </c>
      <c r="S100" s="56">
        <f>'Annual Raw Data'!$AV$34</f>
        <v>2114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0.14605499516374187</v>
      </c>
      <c r="Y100" s="60">
        <f>'Annual Raw Data'!$AV$43</f>
        <v>3.61</v>
      </c>
      <c r="Z100" s="60">
        <v>8.55</v>
      </c>
      <c r="AA100" s="270">
        <f>Z100/Y100</f>
        <v>2.368421052631579</v>
      </c>
      <c r="AE100" s="57">
        <f t="shared" si="160"/>
        <v>180.22375687992644</v>
      </c>
      <c r="AG100" s="66">
        <f>M100/H100</f>
        <v>0.47094313453536757</v>
      </c>
      <c r="AH100" s="67">
        <f>O100/H100</f>
        <v>0.3895977808599168</v>
      </c>
      <c r="AI100" s="67">
        <f>N100/H100</f>
        <v>0.37281553398058254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28</v>
      </c>
      <c r="AT100" s="68">
        <f t="shared" si="218"/>
        <v>16588</v>
      </c>
      <c r="AU100" s="61">
        <f t="shared" si="218"/>
        <v>0</v>
      </c>
      <c r="AV100" s="68">
        <f t="shared" si="218"/>
        <v>6791</v>
      </c>
      <c r="AW100" s="68">
        <f t="shared" si="218"/>
        <v>5376</v>
      </c>
      <c r="AX100" s="68">
        <f t="shared" si="218"/>
        <v>5618</v>
      </c>
      <c r="AY100" s="68">
        <f t="shared" si="218"/>
        <v>12409</v>
      </c>
      <c r="AZ100" s="68">
        <f t="shared" si="218"/>
        <v>2066</v>
      </c>
      <c r="BA100" s="68">
        <f t="shared" si="218"/>
        <v>14474</v>
      </c>
      <c r="BB100" s="68">
        <f t="shared" si="195"/>
        <v>2114</v>
      </c>
      <c r="BC100" s="68">
        <f t="shared" si="196"/>
        <v>2114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0.14605499516374187</v>
      </c>
      <c r="BH100" s="61">
        <f t="shared" si="219"/>
        <v>3.61</v>
      </c>
      <c r="BI100" s="61">
        <f t="shared" si="219"/>
        <v>8.55</v>
      </c>
      <c r="BJ100" s="61">
        <f t="shared" si="219"/>
        <v>2.368421052631579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0.47094313453536757</v>
      </c>
      <c r="BQ100" s="61">
        <f t="shared" si="213"/>
        <v>0.3895977808599168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28</v>
      </c>
      <c r="CD100" s="62">
        <f>CA100+CB100+CC100</f>
        <v>16579.879999999997</v>
      </c>
      <c r="CE100" s="62">
        <f aca="true" t="shared" si="220" ref="CE100:CK100">L100</f>
        <v>0</v>
      </c>
      <c r="CF100" s="62">
        <f t="shared" si="220"/>
        <v>6791</v>
      </c>
      <c r="CG100" s="62">
        <f t="shared" si="220"/>
        <v>5376</v>
      </c>
      <c r="CH100" s="62">
        <f t="shared" si="220"/>
        <v>5618</v>
      </c>
      <c r="CI100" s="62">
        <f t="shared" si="220"/>
        <v>12409</v>
      </c>
      <c r="CJ100" s="62">
        <f t="shared" si="220"/>
        <v>2066</v>
      </c>
      <c r="CK100" s="62">
        <f t="shared" si="220"/>
        <v>14474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0.14605499516374187</v>
      </c>
      <c r="CR100" s="62">
        <f t="shared" si="221"/>
        <v>3.61</v>
      </c>
      <c r="CS100" s="62">
        <f t="shared" si="221"/>
        <v>8.55</v>
      </c>
      <c r="CT100" s="62">
        <f t="shared" si="221"/>
        <v>2.368421052631579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0.47094313453536757</v>
      </c>
      <c r="DA100" s="62">
        <f t="shared" si="221"/>
        <v>0.3895977808599168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89900</v>
      </c>
      <c r="F101" s="237">
        <f>'Annual Raw Data'!$AW$9*1000</f>
        <v>81800</v>
      </c>
      <c r="G101" s="238">
        <f>'Annual Raw Data'!$AW$10</f>
        <v>167</v>
      </c>
      <c r="H101" s="237">
        <f>'Annual Raw Data'!$AW$12</f>
        <v>13661</v>
      </c>
      <c r="I101" s="237">
        <f>'Annual Raw Data'!$AW$13</f>
        <v>2114</v>
      </c>
      <c r="J101" s="239">
        <f>'Annual Raw Data'!$AW$14</f>
        <v>50</v>
      </c>
      <c r="K101" s="237">
        <f>'Annual Raw Data'!$AW$15</f>
        <v>15825</v>
      </c>
      <c r="L101" s="239"/>
      <c r="M101" s="237">
        <f>'Annual Raw Data'!$AW$21</f>
        <v>6790</v>
      </c>
      <c r="N101" s="237">
        <f>'Annual Raw Data'!$AW$22</f>
        <v>5375</v>
      </c>
      <c r="O101" s="237">
        <f>'Annual Raw Data'!$AW$25</f>
        <v>5275</v>
      </c>
      <c r="P101" s="237">
        <f>'Annual Raw Data'!$AW$26</f>
        <v>12065</v>
      </c>
      <c r="Q101" s="237">
        <f>'Annual Raw Data'!$AW$29</f>
        <v>1850</v>
      </c>
      <c r="R101" s="237">
        <f>'Annual Raw Data'!$AW$31</f>
        <v>13915</v>
      </c>
      <c r="S101" s="237">
        <f>'Annual Raw Data'!$AW$34</f>
        <v>1910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0.1372619475386274</v>
      </c>
      <c r="Y101" s="242">
        <f>'Annual Raw Data'!$AW$43</f>
        <v>3.85</v>
      </c>
      <c r="Z101" s="242">
        <v>8.1</v>
      </c>
      <c r="AA101" s="271">
        <f>Z101/Y101</f>
        <v>2.103896103896104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0.4970353561232706</v>
      </c>
      <c r="AH101" s="245">
        <f>O101/H101</f>
        <v>0.38613571480857917</v>
      </c>
      <c r="AI101" s="245">
        <f>N101/H101</f>
        <v>0.39345582314618255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89900</v>
      </c>
      <c r="AO101" s="250">
        <f t="shared" si="217"/>
        <v>81800</v>
      </c>
      <c r="AP101" s="251">
        <f>'Annual Raw Data'!AX10</f>
        <v>123.11</v>
      </c>
      <c r="AQ101" s="250">
        <f t="shared" si="192"/>
        <v>10070.398</v>
      </c>
      <c r="AR101" s="250">
        <f aca="true" t="shared" si="222" ref="AR101:BA101">I101</f>
        <v>2114</v>
      </c>
      <c r="AS101" s="252">
        <f t="shared" si="222"/>
        <v>50</v>
      </c>
      <c r="AT101" s="250">
        <f t="shared" si="222"/>
        <v>15825</v>
      </c>
      <c r="AU101" s="252">
        <f t="shared" si="222"/>
        <v>0</v>
      </c>
      <c r="AV101" s="250">
        <f t="shared" si="222"/>
        <v>6790</v>
      </c>
      <c r="AW101" s="250">
        <f t="shared" si="222"/>
        <v>5375</v>
      </c>
      <c r="AX101" s="250">
        <f t="shared" si="222"/>
        <v>5275</v>
      </c>
      <c r="AY101" s="250">
        <f t="shared" si="222"/>
        <v>12065</v>
      </c>
      <c r="AZ101" s="250">
        <f t="shared" si="222"/>
        <v>1850</v>
      </c>
      <c r="BA101" s="250">
        <f t="shared" si="222"/>
        <v>13915</v>
      </c>
      <c r="BB101" s="250">
        <f t="shared" si="195"/>
        <v>1910</v>
      </c>
      <c r="BC101" s="250">
        <f t="shared" si="196"/>
        <v>1910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0.1372619475386274</v>
      </c>
      <c r="BH101" s="252">
        <f t="shared" si="223"/>
        <v>3.85</v>
      </c>
      <c r="BI101" s="252">
        <f t="shared" si="223"/>
        <v>8.1</v>
      </c>
      <c r="BJ101" s="252">
        <f t="shared" si="223"/>
        <v>2.103896103896104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0.4970353561232706</v>
      </c>
      <c r="BQ101" s="252">
        <f>AH101</f>
        <v>0.38613571480857917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89900</v>
      </c>
      <c r="BY101" s="254">
        <f>F101</f>
        <v>81800</v>
      </c>
      <c r="BZ101" s="254">
        <f>'Annual Raw Data'!AY10</f>
        <v>176.6</v>
      </c>
      <c r="CA101" s="254">
        <f>BY101*BZ101/1000</f>
        <v>14445.88</v>
      </c>
      <c r="CB101" s="254">
        <f>I101</f>
        <v>2114</v>
      </c>
      <c r="CC101" s="254">
        <f>J101</f>
        <v>50</v>
      </c>
      <c r="CD101" s="254">
        <f>CA101+CB101+CC101</f>
        <v>16609.879999999997</v>
      </c>
      <c r="CE101" s="254">
        <f aca="true" t="shared" si="224" ref="CE101:CK101">L101</f>
        <v>0</v>
      </c>
      <c r="CF101" s="254">
        <f t="shared" si="224"/>
        <v>6790</v>
      </c>
      <c r="CG101" s="254">
        <f t="shared" si="224"/>
        <v>5375</v>
      </c>
      <c r="CH101" s="254">
        <f t="shared" si="224"/>
        <v>5275</v>
      </c>
      <c r="CI101" s="254">
        <f t="shared" si="224"/>
        <v>12065</v>
      </c>
      <c r="CJ101" s="254">
        <f t="shared" si="224"/>
        <v>1850</v>
      </c>
      <c r="CK101" s="254">
        <f t="shared" si="224"/>
        <v>13915</v>
      </c>
      <c r="CL101" s="256">
        <f>'Annual Raw Data'!AY39</f>
        <v>0</v>
      </c>
      <c r="CM101" s="256">
        <f>'Annual Raw Data'!AY41</f>
        <v>0.19366726554078315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0.1372619475386274</v>
      </c>
      <c r="CR101" s="254">
        <f t="shared" si="225"/>
        <v>3.85</v>
      </c>
      <c r="CS101" s="254">
        <f t="shared" si="225"/>
        <v>8.1</v>
      </c>
      <c r="CT101" s="254">
        <f t="shared" si="225"/>
        <v>2.103896103896104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0.4970353561232706</v>
      </c>
      <c r="DA101" s="254">
        <f t="shared" si="225"/>
        <v>0.38613571480857917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12.10.19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89.9</v>
      </c>
      <c r="AX8" s="142">
        <f>AW8</f>
        <v>89.9</v>
      </c>
      <c r="AY8" s="141">
        <f>AX8</f>
        <v>89.9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81.8</v>
      </c>
      <c r="AX9" s="142">
        <f>AW9</f>
        <v>81.8</v>
      </c>
      <c r="AY9" s="141">
        <f>AX9</f>
        <v>81.8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167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0.9098998887652947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13661</v>
      </c>
      <c r="AX12" s="257">
        <f t="shared" si="9"/>
        <v>10070.398</v>
      </c>
      <c r="AY12" s="257">
        <f t="shared" si="9"/>
        <v>14445.88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v>2114</v>
      </c>
      <c r="AX13" s="144">
        <f>AW13</f>
        <v>2114</v>
      </c>
      <c r="AY13" s="144">
        <f>AX13</f>
        <v>2114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28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16939</v>
      </c>
      <c r="AV15" s="94">
        <v>16588</v>
      </c>
      <c r="AW15" s="144">
        <v>15825</v>
      </c>
      <c r="AX15" s="144">
        <f t="shared" si="14"/>
        <v>12234.398</v>
      </c>
      <c r="AY15" s="144">
        <f t="shared" si="14"/>
        <v>16609.879999999997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30.476190476190474</v>
      </c>
      <c r="AW17" s="264">
        <f>AW22/AW10</f>
        <v>32.18562874251497</v>
      </c>
      <c r="AX17" s="258">
        <f>AW17</f>
        <v>32.18562874251497</v>
      </c>
      <c r="AY17" s="259">
        <f>AX17</f>
        <v>32.18562874251497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7057</v>
      </c>
      <c r="AV21" s="208">
        <v>6791</v>
      </c>
      <c r="AW21" s="265">
        <v>6790</v>
      </c>
      <c r="AX21" s="148">
        <f aca="true" t="shared" si="17" ref="AX21:AY23">AW21</f>
        <v>6790</v>
      </c>
      <c r="AY21" s="147">
        <f t="shared" si="17"/>
        <v>6790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5376</v>
      </c>
      <c r="AW22" s="265">
        <v>5375</v>
      </c>
      <c r="AX22" s="148">
        <f t="shared" si="17"/>
        <v>5375</v>
      </c>
      <c r="AY22" s="147">
        <f t="shared" si="17"/>
        <v>5375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-0.0408563782337199</v>
      </c>
      <c r="AW23" s="266">
        <f t="shared" si="19"/>
        <v>-0.00018601190476186247</v>
      </c>
      <c r="AX23" s="234">
        <f t="shared" si="17"/>
        <v>-0.00018601190476186247</v>
      </c>
      <c r="AY23" s="234">
        <f t="shared" si="17"/>
        <v>-0.00018601190476186247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5618</v>
      </c>
      <c r="AW25" s="265">
        <v>5275</v>
      </c>
      <c r="AX25" s="148">
        <f>AW25</f>
        <v>5275</v>
      </c>
      <c r="AY25" s="147">
        <f>AX25</f>
        <v>5275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12361</v>
      </c>
      <c r="AV26" s="94">
        <f t="shared" si="21"/>
        <v>12409</v>
      </c>
      <c r="AW26" s="267">
        <f t="shared" si="21"/>
        <v>12065</v>
      </c>
      <c r="AX26" s="148">
        <f>AW26</f>
        <v>12065</v>
      </c>
      <c r="AY26" s="147">
        <f>AX26</f>
        <v>12065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2066</v>
      </c>
      <c r="AW29" s="265">
        <v>1850</v>
      </c>
      <c r="AX29" s="148">
        <f>AW29</f>
        <v>1850</v>
      </c>
      <c r="AY29" s="147">
        <f>AX29</f>
        <v>1850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14474</v>
      </c>
      <c r="AW31" s="267">
        <v>13915</v>
      </c>
      <c r="AX31" s="148">
        <f>AW31</f>
        <v>13915</v>
      </c>
      <c r="AY31" s="147">
        <f>AX31</f>
        <v>13915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Y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8">
        <v>2140</v>
      </c>
      <c r="AV34" s="208">
        <v>2114</v>
      </c>
      <c r="AW34" s="265">
        <v>1910</v>
      </c>
      <c r="AX34" s="147">
        <f>AX15-AX31</f>
        <v>-1680.6020000000008</v>
      </c>
      <c r="AY34" s="147">
        <f t="shared" si="25"/>
        <v>2694.8799999999974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Y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04"/>
      <c r="AW36" s="268"/>
      <c r="AX36" s="147">
        <f t="shared" si="29"/>
        <v>-1680.6020000000008</v>
      </c>
      <c r="AY36" s="147">
        <f t="shared" si="29"/>
        <v>2694.8799999999974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0" ref="C41:AY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0"/>
        <v>0.08640367675220222</v>
      </c>
      <c r="AO41" s="192">
        <f t="shared" si="30"/>
        <v>0.07894316730523628</v>
      </c>
      <c r="AP41" s="192">
        <f aca="true" t="shared" si="31" ref="AP41:AX41">AP34/AP31</f>
        <v>0.07406745466029058</v>
      </c>
      <c r="AQ41" s="192">
        <f t="shared" si="31"/>
        <v>0.09156359447004608</v>
      </c>
      <c r="AR41" s="192">
        <f t="shared" si="31"/>
        <v>0.12590922315973233</v>
      </c>
      <c r="AS41" s="192">
        <f t="shared" si="31"/>
        <v>0.12712236533957846</v>
      </c>
      <c r="AT41" s="192">
        <f t="shared" si="31"/>
        <v>0.15654813297836032</v>
      </c>
      <c r="AU41" s="192">
        <f t="shared" si="31"/>
        <v>0.1446141370455467</v>
      </c>
      <c r="AV41" s="192">
        <f t="shared" si="31"/>
        <v>0.14605499516374187</v>
      </c>
      <c r="AW41" s="192">
        <f t="shared" si="31"/>
        <v>0.1372619475386274</v>
      </c>
      <c r="AX41" s="110">
        <f t="shared" si="31"/>
        <v>-0.1207762845849803</v>
      </c>
      <c r="AY41" s="110">
        <f t="shared" si="30"/>
        <v>0.19366726554078315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3.61</v>
      </c>
      <c r="AW43" s="222">
        <v>3.85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4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4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4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2019-12-10T21:00:30Z</dcterms:modified>
  <cp:category/>
  <cp:version/>
  <cp:contentType/>
  <cp:contentStatus/>
</cp:coreProperties>
</file>