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<sst xmlns="http://schemas.openxmlformats.org/spreadsheetml/2006/main" count="531" uniqueCount="287">
  <si>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</si>
  <si>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</si>
  <si>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</si>
  <si>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</si>
  <si>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</si>
  <si>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</si>
  <si>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</si>
  <si>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</si>
  <si>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</si>
  <si>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</si>
  <si>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</si>
  <si>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</si>
  <si>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</si>
  <si>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</si>
  <si>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</si>
  <si>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</si>
  <si>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</si>
  <si>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</si>
  <si>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</si>
  <si>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</si>
  <si>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</si>
  <si>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</si>
  <si>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</si>
  <si>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</si>
  <si>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</si>
  <si>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</si>
  <si>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</si>
  <si>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</si>
  <si>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</si>
  <si>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</si>
  <si>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</si>
  <si>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</si>
  <si>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</si>
  <si>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</si>
  <si>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</si>
  <si>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</si>
  <si>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</si>
  <si>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</si>
  <si>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</si>
  <si>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</si>
  <si>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</si>
  <si>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</si>
  <si>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</si>
  <si>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</si>
  <si>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</si>
  <si>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</si>
  <si>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</si>
  <si>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</si>
  <si>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</si>
  <si>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</si>
  <si>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</si>
  <si>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</si>
  <si>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</si>
  <si>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</si>
  <si>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</si>
  <si>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</si>
  <si>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</si>
  <si>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</si>
  <si>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</si>
  <si>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</si>
  <si>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</si>
  <si>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</si>
  <si>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</si>
  <si>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</si>
  <si>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</si>
  <si>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</si>
  <si>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</si>
  <si>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</si>
  <si>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</si>
  <si>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</si>
  <si>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</si>
  <si>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</si>
  <si>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</si>
  <si>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</si>
  <si>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</si>
  <si>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</si>
  <si>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</si>
  <si>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</si>
  <si>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</si>
  <si>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</si>
  <si>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</si>
  <si>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</si>
  <si>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</si>
  <si>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</si>
  <si>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</si>
  <si>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</si>
  <si>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</si>
  <si>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</si>
  <si>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</si>
  <si>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</si>
  <si>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</si>
  <si>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</si>
  <si>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</si>
  <si>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</si>
  <si>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</si>
  <si>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</si>
  <si>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</si>
  <si>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</si>
  <si>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</si>
  <si>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</si>
  <si>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</si>
  <si>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</si>
  <si>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</si>
  <si>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</si>
  <si>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</si>
  <si>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</si>
  <si>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</si>
  <si>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</si>
  <si>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</si>
  <si>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</si>
  <si>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</si>
  <si>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</si>
  <si>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</si>
  <si>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</si>
  <si>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</si>
  <si>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</si>
  <si>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</si>
  <si>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</si>
  <si>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</si>
  <si>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</si>
  <si>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</si>
  <si>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</si>
  <si>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</si>
  <si>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</si>
  <si>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</si>
  <si>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</si>
  <si>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</si>
  <si>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</si>
  <si>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</si>
  <si>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</si>
  <si>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</si>
  <si>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</si>
  <si>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</si>
  <si>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</si>
  <si>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</si>
  <si>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</si>
  <si>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</si>
  <si>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</si>
  <si>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</si>
  <si>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</si>
  <si>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</si>
  <si>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</si>
  <si>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</si>
  <si>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</si>
  <si>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</si>
  <si>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</si>
  <si>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</si>
  <si>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</si>
  <si>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</si>
  <si>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</si>
  <si>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</si>
  <si>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</si>
  <si>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</si>
  <si>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</si>
  <si>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</si>
  <si>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</si>
  <si>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</si>
  <si>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</si>
  <si>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</si>
  <si>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</si>
  <si>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</si>
  <si>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</si>
  <si>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</si>
  <si>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</si>
  <si>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</si>
  <si>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</si>
  <si>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</si>
  <si>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</si>
  <si>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</si>
  <si>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</si>
  <si>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</si>
  <si>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</si>
  <si>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</si>
  <si>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</si>
  <si>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</si>
  <si>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</si>
  <si>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</si>
  <si>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</si>
  <si>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</si>
  <si>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</si>
  <si>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</si>
  <si>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</si>
  <si>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</si>
  <si>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</si>
  <si>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</si>
  <si>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</si>
  <si>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</si>
  <si>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</si>
  <si>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</si>
  <si>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</si>
  <si>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</si>
  <si>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</si>
  <si>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</si>
  <si>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</si>
  <si>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</si>
  <si>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</si>
  <si>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</si>
  <si>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</si>
  <si>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</si>
  <si>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</si>
  <si>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</si>
  <si>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</si>
  <si>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</si>
  <si>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</si>
  <si>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</si>
  <si>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</si>
  <si>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</si>
  <si>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</si>
  <si>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</si>
  <si>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</si>
  <si>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</si>
  <si>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</si>
  <si>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</si>
  <si>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</si>
  <si>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</si>
  <si>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</si>
  <si>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</si>
  <si>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</si>
  <si>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</si>
  <si>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</si>
  <si>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</si>
  <si>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</si>
  <si>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</si>
  <si>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</si>
  <si>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</si>
  <si>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</si>
  <si>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</si>
  <si>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</si>
  <si>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</si>
  <si>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</si>
  <si>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</si>
  <si>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</si>
  <si>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</si>
  <si>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</si>
  <si>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</si>
  <si>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</si>
  <si>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</si>
  <si>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</si>
  <si>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</si>
  <si>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</si>
  <si>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</si>
  <si>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</si>
  <si>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</si>
  <si>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</si>
  <si>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</si>
  <si>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</si>
  <si>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</si>
  <si>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</si>
  <si>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</si>
  <si>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</si>
  <si>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</si>
  <si>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</si>
  <si>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</si>
  <si>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</si>
  <si>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</si>
  <si>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</si>
  <si>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</si>
  <si>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</si>
  <si>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</si>
  <si>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</si>
  <si>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</si>
  <si>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</si>
  <si>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</si>
  <si>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</si>
  <si>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</si>
  <si>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</si>
  <si>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</si>
  <si>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</si>
  <si>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</si>
  <si>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</si>
  <si>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</si>
  <si>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</si>
  <si>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</si>
  <si>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</si>
  <si>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</si>
  <si>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</si>
  <si>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</si>
  <si>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</si>
  <si>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</si>
  <si>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</si>
  <si>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</si>
  <si>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</si>
  <si>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</si>
  <si>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</si>
  <si>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</si>
  <si>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10.12.18</t>
  </si>
  <si>
    <t>Source:  USDA WASDE Report 10.12.18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</si>
</sst>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9"/>
      <color indexed="10"/>
      <name val="Verdana"/>
      <family val="2"/>
    </font>
    <font>
      <b/>
      <sz val="10"/>
      <color indexed="18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Data'!$H$55:$H$100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14604</c:v>
                </c:pt>
                <c:pt idx="45">
                  <c:v>14778</c:v>
                </c:pt>
              </c:numCache>
            </c:numRef>
          </c:val>
        </c:ser>
        <c:axId val="1559261"/>
        <c:axId val="14033350"/>
      </c:barChart>
      <c:catAx>
        <c:axId val="155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3350"/>
        <c:crosses val="autoZero"/>
        <c:auto val="1"/>
        <c:lblOffset val="100"/>
        <c:tickLblSkip val="3"/>
        <c:noMultiLvlLbl val="0"/>
      </c:catAx>
      <c:valAx>
        <c:axId val="14033350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5302</c:v>
                </c:pt>
                <c:pt idx="45">
                  <c:v>5550</c:v>
                </c:pt>
              </c:numCache>
            </c:numRef>
          </c:val>
        </c:ser>
        <c:axId val="32687431"/>
        <c:axId val="25751424"/>
      </c:barChart>
      <c:catAx>
        <c:axId val="3268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5751424"/>
        <c:crosses val="autoZero"/>
        <c:auto val="0"/>
        <c:lblOffset val="100"/>
        <c:tickLblSkip val="3"/>
        <c:tickMarkSkip val="2"/>
        <c:noMultiLvlLbl val="0"/>
      </c:catAx>
      <c:valAx>
        <c:axId val="257514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6874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0.14465323779910774</c:v>
                </c:pt>
                <c:pt idx="45">
                  <c:v>0.11963048498845266</c:v>
                </c:pt>
              </c:numCache>
            </c:numRef>
          </c:val>
        </c:ser>
        <c:axId val="30436225"/>
        <c:axId val="5490570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</c:v>
                </c:pt>
              </c:numCache>
            </c:numRef>
          </c:val>
          <c:smooth val="0"/>
        </c:ser>
        <c:axId val="49415131"/>
        <c:axId val="42082996"/>
      </c:lineChart>
      <c:catAx>
        <c:axId val="3043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90570"/>
        <c:crosses val="autoZero"/>
        <c:auto val="0"/>
        <c:lblOffset val="100"/>
        <c:tickLblSkip val="3"/>
        <c:tickMarkSkip val="2"/>
        <c:noMultiLvlLbl val="0"/>
      </c:catAx>
      <c:valAx>
        <c:axId val="5490570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436225"/>
        <c:crossesAt val="1"/>
        <c:crossBetween val="between"/>
        <c:dispUnits/>
      </c:valAx>
      <c:catAx>
        <c:axId val="49415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2996"/>
        <c:crosses val="autoZero"/>
        <c:auto val="0"/>
        <c:lblOffset val="100"/>
        <c:tickLblSkip val="1"/>
        <c:noMultiLvlLbl val="0"/>
      </c:catAx>
      <c:valAx>
        <c:axId val="42082996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41513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Data'!$Q$55:$Q$100</c:f>
              <c:numCache>
                <c:ptCount val="46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2475</c:v>
                </c:pt>
              </c:numCache>
            </c:numRef>
          </c:val>
        </c:ser>
        <c:axId val="43202645"/>
        <c:axId val="53279486"/>
      </c:barChart>
      <c:catAx>
        <c:axId val="43202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3279486"/>
        <c:crosses val="autoZero"/>
        <c:auto val="0"/>
        <c:lblOffset val="100"/>
        <c:tickLblSkip val="3"/>
        <c:tickMarkSkip val="2"/>
        <c:noMultiLvlLbl val="0"/>
      </c:catAx>
      <c:valAx>
        <c:axId val="53279486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2026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</c:v>
                </c:pt>
              </c:numCache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0671080"/>
        <c:crosses val="autoZero"/>
        <c:auto val="0"/>
        <c:lblOffset val="100"/>
        <c:tickLblSkip val="3"/>
        <c:tickMarkSkip val="2"/>
        <c:noMultiLvlLbl val="0"/>
      </c:catAx>
      <c:valAx>
        <c:axId val="206710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753327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5302</c:v>
                </c:pt>
                <c:pt idx="45">
                  <c:v>5550</c:v>
                </c:pt>
              </c:numCache>
            </c:numRef>
          </c:xVal>
          <c:y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5302</c:v>
                </c:pt>
                <c:pt idx="45">
                  <c:v>5550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51821993"/>
        <c:axId val="63744754"/>
      </c:scatterChart>
      <c:valAx>
        <c:axId val="51821993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744754"/>
        <c:crosses val="autoZero"/>
        <c:crossBetween val="midCat"/>
        <c:dispUnits/>
      </c:valAx>
      <c:valAx>
        <c:axId val="63744754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1993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Data'!$S$55:$S$100</c:f>
              <c:numCache>
                <c:ptCount val="46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2002</c:v>
                </c:pt>
                <c:pt idx="45">
                  <c:v>1774</c:v>
                </c:pt>
              </c:numCache>
            </c:numRef>
          </c:val>
        </c:ser>
        <c:axId val="36831875"/>
        <c:axId val="63051420"/>
      </c:barChart>
      <c:catAx>
        <c:axId val="3683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3051420"/>
        <c:crosses val="autoZero"/>
        <c:auto val="0"/>
        <c:lblOffset val="100"/>
        <c:tickLblSkip val="2"/>
        <c:tickMarkSkip val="2"/>
        <c:noMultiLvlLbl val="0"/>
      </c:catAx>
      <c:valAx>
        <c:axId val="63051420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831875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Data'!$AG$55:$AG$100</c:f>
              <c:numCache>
                <c:ptCount val="46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0.4834291974801424</c:v>
                </c:pt>
                <c:pt idx="45">
                  <c:v>0.4808794766304714</c:v>
                </c:pt>
              </c:numCache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91366"/>
        <c:crosses val="autoZero"/>
        <c:auto val="0"/>
        <c:lblOffset val="100"/>
        <c:tickLblSkip val="2"/>
        <c:noMultiLvlLbl val="0"/>
      </c:catAx>
      <c:valAx>
        <c:axId val="6891366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918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0.3810615768530384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Data'!$AH$84:$AH$100</c:f>
              <c:numCache>
                <c:ptCount val="17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0.373185428649685</c:v>
                </c:pt>
                <c:pt idx="16">
                  <c:v>0.3760032373372901</c:v>
                </c:pt>
              </c:numCache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744"/>
        <c:crosses val="autoZero"/>
        <c:auto val="0"/>
        <c:lblOffset val="100"/>
        <c:tickLblSkip val="1"/>
        <c:noMultiLvlLbl val="0"/>
      </c:catAx>
      <c:valAx>
        <c:axId val="21329744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22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Data'!$N$84:$N$100</c:f>
              <c:numCache>
                <c:ptCount val="17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5600</c:v>
                </c:pt>
                <c:pt idx="16">
                  <c:v>5650</c:v>
                </c:pt>
              </c:numCache>
            </c:numRef>
          </c:val>
        </c:ser>
        <c:axId val="57749969"/>
        <c:axId val="49987674"/>
      </c:barChart>
      <c:catAx>
        <c:axId val="5774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7674"/>
        <c:crosses val="autoZero"/>
        <c:auto val="0"/>
        <c:lblOffset val="100"/>
        <c:tickLblSkip val="1"/>
        <c:noMultiLvlLbl val="0"/>
      </c:catAx>
      <c:valAx>
        <c:axId val="49987674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99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0.3810615768530384</c:v>
                </c:pt>
              </c:numCache>
            </c:numRef>
          </c:val>
        </c:ser>
        <c:axId val="47235883"/>
        <c:axId val="22469764"/>
      </c:barChart>
      <c:catAx>
        <c:axId val="4723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764"/>
        <c:crosses val="autoZero"/>
        <c:auto val="0"/>
        <c:lblOffset val="100"/>
        <c:tickLblSkip val="1"/>
        <c:noMultiLvlLbl val="0"/>
      </c:catAx>
      <c:valAx>
        <c:axId val="22469764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58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Data'!$AQ$55:$AQ$100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9934.977</c:v>
                </c:pt>
              </c:numCache>
            </c:numRef>
          </c:val>
        </c:ser>
        <c:axId val="59191287"/>
        <c:axId val="62959536"/>
      </c:barChart>
      <c:catAx>
        <c:axId val="5919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9536"/>
        <c:crosses val="autoZero"/>
        <c:auto val="1"/>
        <c:lblOffset val="100"/>
        <c:tickLblSkip val="3"/>
        <c:noMultiLvlLbl val="0"/>
      </c:catAx>
      <c:valAx>
        <c:axId val="62959536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5575</c:v>
                </c:pt>
              </c:numCache>
            </c:numRef>
          </c:val>
        </c:ser>
        <c:axId val="901285"/>
        <c:axId val="8111566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</c:v>
                </c:pt>
              </c:numCache>
            </c:numRef>
          </c:val>
          <c:smooth val="0"/>
        </c:ser>
        <c:axId val="5895231"/>
        <c:axId val="53057080"/>
      </c:lineChart>
      <c:catAx>
        <c:axId val="90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111566"/>
        <c:crosses val="autoZero"/>
        <c:auto val="0"/>
        <c:lblOffset val="100"/>
        <c:tickLblSkip val="3"/>
        <c:tickMarkSkip val="3"/>
        <c:noMultiLvlLbl val="0"/>
      </c:catAx>
      <c:valAx>
        <c:axId val="8111566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01285"/>
        <c:crossesAt val="1"/>
        <c:crossBetween val="between"/>
        <c:dispUnits/>
      </c:valAx>
      <c:catAx>
        <c:axId val="5895231"/>
        <c:scaling>
          <c:orientation val="minMax"/>
        </c:scaling>
        <c:axPos val="b"/>
        <c:delete val="1"/>
        <c:majorTickMark val="out"/>
        <c:minorTickMark val="none"/>
        <c:tickLblPos val="nextTo"/>
        <c:crossAx val="53057080"/>
        <c:crosses val="autoZero"/>
        <c:auto val="0"/>
        <c:lblOffset val="100"/>
        <c:tickLblSkip val="1"/>
        <c:noMultiLvlLbl val="0"/>
      </c:catAx>
      <c:valAx>
        <c:axId val="53057080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3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Data'!$CA$55:$CA$100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14251.62</c:v>
                </c:pt>
              </c:numCache>
            </c:numRef>
          </c:val>
        </c:ser>
        <c:axId val="29764913"/>
        <c:axId val="66557626"/>
      </c:barChart>
      <c:catAx>
        <c:axId val="2976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57626"/>
        <c:crosses val="autoZero"/>
        <c:auto val="1"/>
        <c:lblOffset val="100"/>
        <c:tickLblSkip val="3"/>
        <c:noMultiLvlLbl val="0"/>
      </c:catAx>
      <c:valAx>
        <c:axId val="66557626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4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Data'!$M$55:$M$100</c:f>
              <c:numCache>
                <c:ptCount val="46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7054</c:v>
                </c:pt>
                <c:pt idx="45">
                  <c:v>7130</c:v>
                </c:pt>
              </c:numCache>
            </c:numRef>
          </c:val>
        </c:ser>
        <c:axId val="62147723"/>
        <c:axId val="22458596"/>
      </c:barChart>
      <c:catAx>
        <c:axId val="6214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596"/>
        <c:crosses val="autoZero"/>
        <c:auto val="0"/>
        <c:lblOffset val="100"/>
        <c:tickLblSkip val="3"/>
        <c:noMultiLvlLbl val="0"/>
      </c:catAx>
      <c:valAx>
        <c:axId val="22458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77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0.14465323779910774</c:v>
                </c:pt>
                <c:pt idx="45">
                  <c:v>0.11963048498845266</c:v>
                </c:pt>
              </c:numCache>
            </c:numRef>
          </c:val>
        </c:ser>
        <c:axId val="800773"/>
        <c:axId val="7206958"/>
      </c:barChart>
      <c:catAx>
        <c:axId val="80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206958"/>
        <c:crosses val="autoZero"/>
        <c:auto val="0"/>
        <c:lblOffset val="100"/>
        <c:tickLblSkip val="3"/>
        <c:tickMarkSkip val="2"/>
        <c:noMultiLvlLbl val="0"/>
      </c:catAx>
      <c:valAx>
        <c:axId val="7206958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007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Data'!$G$52:$G$100</c:f>
              <c:numCache>
                <c:ptCount val="49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180.7</c:v>
                </c:pt>
              </c:numCache>
            </c:numRef>
          </c:val>
        </c:ser>
        <c:axId val="64862623"/>
        <c:axId val="46892696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Data'!$AE$52:$AE$100</c:f>
              <c:numCache>
                <c:ptCount val="49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</c:numCache>
            </c:numRef>
          </c:val>
          <c:smooth val="0"/>
        </c:ser>
        <c:axId val="64862623"/>
        <c:axId val="46892696"/>
      </c:lineChart>
      <c:catAx>
        <c:axId val="6486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6892696"/>
        <c:crosses val="autoZero"/>
        <c:auto val="0"/>
        <c:lblOffset val="100"/>
        <c:tickLblSkip val="5"/>
        <c:tickMarkSkip val="5"/>
        <c:noMultiLvlLbl val="0"/>
      </c:catAx>
      <c:valAx>
        <c:axId val="46892696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86262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Data'!$D$22:$D$100</c:f>
              <c:strCache>
                <c:ptCount val="7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</c:strCache>
            </c:strRef>
          </c:cat>
          <c:val>
            <c:numRef>
              <c:f>'Annual Data'!$E$22:$E$100</c:f>
              <c:numCache>
                <c:ptCount val="79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</c:numCache>
            </c:numRef>
          </c:val>
          <c:smooth val="0"/>
        </c:ser>
        <c:marker val="1"/>
        <c:axId val="19381081"/>
        <c:axId val="40212002"/>
      </c:lineChart>
      <c:catAx>
        <c:axId val="1938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0212002"/>
        <c:crosses val="autoZero"/>
        <c:auto val="0"/>
        <c:lblOffset val="100"/>
        <c:tickLblSkip val="5"/>
        <c:tickMarkSkip val="5"/>
        <c:noMultiLvlLbl val="0"/>
      </c:catAx>
      <c:valAx>
        <c:axId val="40212002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3810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Data'!$K$55:$K$100</c:f>
              <c:numCache>
                <c:ptCount val="46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16934</c:v>
                </c:pt>
                <c:pt idx="45">
                  <c:v>16968</c:v>
                </c:pt>
              </c:numCache>
            </c:numRef>
          </c:val>
        </c:ser>
        <c:axId val="26363699"/>
        <c:axId val="35946700"/>
      </c:barChart>
      <c:catAx>
        <c:axId val="2636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5946700"/>
        <c:crosses val="autoZero"/>
        <c:auto val="0"/>
        <c:lblOffset val="100"/>
        <c:tickLblSkip val="3"/>
        <c:tickMarkSkip val="2"/>
        <c:noMultiLvlLbl val="0"/>
      </c:catAx>
      <c:valAx>
        <c:axId val="35946700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3636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Data'!$R$55:$R$100</c:f>
              <c:numCache>
                <c:ptCount val="46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14794</c:v>
                </c:pt>
                <c:pt idx="45">
                  <c:v>15155</c:v>
                </c:pt>
              </c:numCache>
            </c:numRef>
          </c:val>
          <c:smooth val="0"/>
        </c:ser>
        <c:marker val="1"/>
        <c:axId val="55084845"/>
        <c:axId val="26001558"/>
      </c:lineChart>
      <c:catAx>
        <c:axId val="55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001558"/>
        <c:crosses val="autoZero"/>
        <c:auto val="0"/>
        <c:lblOffset val="100"/>
        <c:tickLblSkip val="3"/>
        <c:tickMarkSkip val="2"/>
        <c:noMultiLvlLbl val="0"/>
      </c:catAx>
      <c:valAx>
        <c:axId val="260015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b86a271-ccf1-4d82-ac8b-b30f465321d8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Yield= 158.8 bu/ac
2014 Yield= 171.0 bu/ac
2015 Yield= 168.4 bu/ac
2016 Yield= 174.6
2017 Yield= 176.6
2018 USDA Estimated Yield= 180.7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414f35b-a0d6-48fb-aaae-67525039ca27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3ba61f3-efc3-43e1-aec8-196f623a1da1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5</xdr:row>
      <xdr:rowOff>57150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3333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285750</xdr:colOff>
      <xdr:row>6</xdr:row>
      <xdr:rowOff>9525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19150" cy="19050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936f977-09fb-484a-b6b5-ea7f52d4d7c3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fa33cbb-f509-4322-b830-f1e3f514391c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e1866ef-9319-43f0-b27d-6cb8e513bd75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9462b1-44f4-4e61-94af-f0991390ec20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64c4e7f-2a55-4a25-ae03-e98c8b52b9ca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d7b3d28-86fc-43e8-8fda-01d36a3a3912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ca9cd49-cb3d-4c7d-9c99-53e2b22e2397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USDA estimated yield of 181.3 bu./acre &amp; 89.1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b1523a8-86ed-4035-8173-eda368889e74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46425ce-b94b-4d24-bdf9-0ca30ada57e9}" type="TxLink">
            <a:rPr lang="en-US" cap="none" sz="800" b="0" i="0" u="none" baseline="0">
              <a:solidFill>
                <a:srgbClr val="000000"/>
              </a:solidFill>
            </a:rPr>
            <a:t>Source:  USDA WASDE Report 10.12.18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0b03502-5c3d-4e7f-81d2-c672139cf78b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515aca7-dba3-42ec-87fa-4faa55c777f0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10.12.18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d8189d-5dc8-4f79-9d23-f2fe1cbda1ab}" type="TxLink">
            <a:rPr lang="en-US" cap="none" sz="11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ea89f44-7110-4935-94b2-8250d79c8410}" type="TxLink">
            <a:rPr lang="en-US" cap="none" sz="11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8e8cae7-5f59-4964-944f-0a79d0da7b43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698f85-f58a-42ed-bc04-06ec9b2dd59e}" type="TxLink">
            <a:rPr lang="en-US" cap="none" sz="800" b="0" i="0" u="none" baseline="0">
              <a:solidFill>
                <a:srgbClr val="000000"/>
              </a:solidFill>
            </a:rPr>
            <a:t>Source:  USDA WASDE Report 10.12.18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41ae73c-d354-4c1c-803e-28bde7381a09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a9be40c-4a87-4a34-bd9f-01120d94226c}" type="TxLink">
            <a:rPr lang="en-US" cap="none" sz="800" b="0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P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0" sqref="D100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6" customFormat="1" ht="38.25">
      <c r="E9" s="168"/>
      <c r="F9" s="168"/>
      <c r="G9" s="169"/>
      <c r="H9" s="168"/>
      <c r="I9" s="168"/>
      <c r="K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X9" s="170"/>
      <c r="Y9" s="171" t="s">
        <v>219</v>
      </c>
      <c r="Z9" s="171"/>
      <c r="AA9" s="171"/>
      <c r="AH9" s="156" t="s">
        <v>222</v>
      </c>
      <c r="AI9" s="156" t="s">
        <v>249</v>
      </c>
      <c r="AK9" s="172"/>
      <c r="AL9" s="173" t="s">
        <v>242</v>
      </c>
      <c r="AM9" s="174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U9" s="176" t="s">
        <v>243</v>
      </c>
    </row>
    <row r="10" spans="2:106" s="156" customFormat="1" ht="51.75" thickBot="1">
      <c r="B10" s="157" t="s">
        <v>20</v>
      </c>
      <c r="C10" s="157" t="s">
        <v>20</v>
      </c>
      <c r="D10" s="161" t="s">
        <v>20</v>
      </c>
      <c r="E10" s="158" t="s">
        <v>62</v>
      </c>
      <c r="F10" s="158" t="s">
        <v>69</v>
      </c>
      <c r="G10" s="159" t="s">
        <v>220</v>
      </c>
      <c r="H10" s="158" t="s">
        <v>104</v>
      </c>
      <c r="I10" s="160" t="s">
        <v>105</v>
      </c>
      <c r="J10" s="161" t="s">
        <v>108</v>
      </c>
      <c r="K10" s="158" t="s">
        <v>221</v>
      </c>
      <c r="L10" s="161" t="s">
        <v>110</v>
      </c>
      <c r="M10" s="158" t="s">
        <v>117</v>
      </c>
      <c r="N10" s="158" t="s">
        <v>237</v>
      </c>
      <c r="O10" s="158" t="s">
        <v>222</v>
      </c>
      <c r="P10" s="158" t="s">
        <v>0</v>
      </c>
      <c r="Q10" s="158" t="s">
        <v>1</v>
      </c>
      <c r="R10" s="158" t="s">
        <v>2</v>
      </c>
      <c r="S10" s="158" t="s">
        <v>3</v>
      </c>
      <c r="T10" s="158" t="s">
        <v>132</v>
      </c>
      <c r="U10" s="158" t="s">
        <v>134</v>
      </c>
      <c r="V10" s="158" t="s">
        <v>136</v>
      </c>
      <c r="W10" s="161" t="s">
        <v>138</v>
      </c>
      <c r="X10" s="162" t="s">
        <v>4</v>
      </c>
      <c r="Y10" s="161" t="s">
        <v>238</v>
      </c>
      <c r="Z10" s="161" t="s">
        <v>239</v>
      </c>
      <c r="AA10" s="161" t="s">
        <v>240</v>
      </c>
      <c r="AB10" s="161" t="s">
        <v>146</v>
      </c>
      <c r="AC10" s="161" t="s">
        <v>148</v>
      </c>
      <c r="AD10" s="161" t="s">
        <v>150</v>
      </c>
      <c r="AE10" s="161" t="s">
        <v>5</v>
      </c>
      <c r="AF10" s="161" t="s">
        <v>6</v>
      </c>
      <c r="AG10" s="163" t="s">
        <v>230</v>
      </c>
      <c r="AH10" s="163" t="s">
        <v>231</v>
      </c>
      <c r="AI10" s="164" t="s">
        <v>248</v>
      </c>
      <c r="AK10" s="177" t="str">
        <f aca="true" t="shared" si="0" ref="AK10:BL10">B10</f>
        <v>Year</v>
      </c>
      <c r="AL10" s="177" t="str">
        <f t="shared" si="0"/>
        <v>Year</v>
      </c>
      <c r="AM10" s="177" t="str">
        <f t="shared" si="0"/>
        <v>Year</v>
      </c>
      <c r="AN10" s="165" t="str">
        <f t="shared" si="0"/>
        <v>Planted Acres</v>
      </c>
      <c r="AO10" s="165" t="str">
        <f t="shared" si="0"/>
        <v>Harvested Acres</v>
      </c>
      <c r="AP10" s="165" t="str">
        <f t="shared" si="0"/>
        <v>Actual Yield</v>
      </c>
      <c r="AQ10" s="165" t="str">
        <f t="shared" si="0"/>
        <v>Production</v>
      </c>
      <c r="AR10" s="165" t="str">
        <f t="shared" si="0"/>
        <v>Stocks</v>
      </c>
      <c r="AS10" s="165" t="str">
        <f t="shared" si="0"/>
        <v>Imports</v>
      </c>
      <c r="AT10" s="165" t="str">
        <f t="shared" si="0"/>
        <v>Total Supply</v>
      </c>
      <c r="AU10" s="165" t="str">
        <f t="shared" si="0"/>
        <v>Seed</v>
      </c>
      <c r="AV10" s="165" t="str">
        <f t="shared" si="0"/>
        <v>Food, Alcohol &amp; Industrial</v>
      </c>
      <c r="AW10" s="165" t="str">
        <f t="shared" si="0"/>
        <v>Corn Used for Ethanol</v>
      </c>
      <c r="AX10" s="165" t="str">
        <f t="shared" si="0"/>
        <v>Feed &amp; Residual Usage</v>
      </c>
      <c r="AY10" s="165" t="str">
        <f t="shared" si="0"/>
        <v>All Dom. Use</v>
      </c>
      <c r="AZ10" s="165" t="str">
        <f t="shared" si="0"/>
        <v>Exports</v>
      </c>
      <c r="BA10" s="165" t="str">
        <f t="shared" si="0"/>
        <v>Total Usage</v>
      </c>
      <c r="BB10" s="165" t="str">
        <f t="shared" si="0"/>
        <v>Ending Stocks</v>
      </c>
      <c r="BC10" s="165" t="str">
        <f t="shared" si="0"/>
        <v>Free</v>
      </c>
      <c r="BD10" s="165" t="str">
        <f t="shared" si="0"/>
        <v>Reserve</v>
      </c>
      <c r="BE10" s="165" t="str">
        <f t="shared" si="0"/>
        <v>CCC</v>
      </c>
      <c r="BF10" s="165" t="str">
        <f t="shared" si="0"/>
        <v>Loan</v>
      </c>
      <c r="BG10" s="165" t="str">
        <f t="shared" si="0"/>
        <v>Stock/Use (%)</v>
      </c>
      <c r="BH10" s="165" t="str">
        <f t="shared" si="0"/>
        <v>Corn Avg Farm Price</v>
      </c>
      <c r="BI10" s="165" t="str">
        <f t="shared" si="0"/>
        <v>SB Avg Farm Price</v>
      </c>
      <c r="BJ10" s="165" t="str">
        <f t="shared" si="0"/>
        <v>SB/Corn P Ratio</v>
      </c>
      <c r="BK10" s="165" t="str">
        <f t="shared" si="0"/>
        <v>Target Price</v>
      </c>
      <c r="BL10" s="165" t="str">
        <f t="shared" si="0"/>
        <v>Loan Rate</v>
      </c>
      <c r="BM10" s="165" t="str">
        <f>AD10</f>
        <v>Cash/Loan Rate (%)</v>
      </c>
      <c r="BN10" s="165" t="str">
        <f>AE10</f>
        <v>Trend Yield</v>
      </c>
      <c r="BO10" s="165" t="str">
        <f aca="true" t="shared" si="1" ref="BO10:BO73">AF10</f>
        <v>GDP99 Def</v>
      </c>
      <c r="BP10" s="165" t="str">
        <f>AG10</f>
        <v>Ind &amp; Alcohol Usage % of Prod.</v>
      </c>
      <c r="BQ10" s="165" t="str">
        <f>AH10</f>
        <v>Feed Usage % of Prod</v>
      </c>
      <c r="BU10" s="182" t="str">
        <f aca="true" t="shared" si="2" ref="BU10:DA10">B10</f>
        <v>Year</v>
      </c>
      <c r="BV10" s="182" t="str">
        <f t="shared" si="2"/>
        <v>Year</v>
      </c>
      <c r="BW10" s="182" t="str">
        <f t="shared" si="2"/>
        <v>Year</v>
      </c>
      <c r="BX10" s="166" t="str">
        <f t="shared" si="2"/>
        <v>Planted Acres</v>
      </c>
      <c r="BY10" s="166" t="str">
        <f t="shared" si="2"/>
        <v>Harvested Acres</v>
      </c>
      <c r="BZ10" s="166" t="str">
        <f t="shared" si="2"/>
        <v>Actual Yield</v>
      </c>
      <c r="CA10" s="166" t="str">
        <f t="shared" si="2"/>
        <v>Production</v>
      </c>
      <c r="CB10" s="166" t="str">
        <f t="shared" si="2"/>
        <v>Stocks</v>
      </c>
      <c r="CC10" s="166" t="str">
        <f t="shared" si="2"/>
        <v>Imports</v>
      </c>
      <c r="CD10" s="166" t="str">
        <f t="shared" si="2"/>
        <v>Total Supply</v>
      </c>
      <c r="CE10" s="166" t="str">
        <f t="shared" si="2"/>
        <v>Seed</v>
      </c>
      <c r="CF10" s="166" t="str">
        <f t="shared" si="2"/>
        <v>Food, Alcohol &amp; Industrial</v>
      </c>
      <c r="CG10" s="166" t="str">
        <f t="shared" si="2"/>
        <v>Corn Used for Ethanol</v>
      </c>
      <c r="CH10" s="166" t="str">
        <f t="shared" si="2"/>
        <v>Feed &amp; Residual Usage</v>
      </c>
      <c r="CI10" s="166" t="str">
        <f t="shared" si="2"/>
        <v>All Dom. Use</v>
      </c>
      <c r="CJ10" s="166" t="str">
        <f t="shared" si="2"/>
        <v>Exports</v>
      </c>
      <c r="CK10" s="166" t="str">
        <f t="shared" si="2"/>
        <v>Total Usage</v>
      </c>
      <c r="CL10" s="166" t="str">
        <f t="shared" si="2"/>
        <v>Ending Stocks</v>
      </c>
      <c r="CM10" s="166" t="str">
        <f t="shared" si="2"/>
        <v>Free</v>
      </c>
      <c r="CN10" s="166" t="str">
        <f t="shared" si="2"/>
        <v>Reserve</v>
      </c>
      <c r="CO10" s="166" t="str">
        <f t="shared" si="2"/>
        <v>CCC</v>
      </c>
      <c r="CP10" s="166" t="str">
        <f t="shared" si="2"/>
        <v>Loan</v>
      </c>
      <c r="CQ10" s="166" t="str">
        <f t="shared" si="2"/>
        <v>Stock/Use (%)</v>
      </c>
      <c r="CR10" s="166" t="str">
        <f t="shared" si="2"/>
        <v>Corn Avg Farm Price</v>
      </c>
      <c r="CS10" s="166" t="str">
        <f t="shared" si="2"/>
        <v>SB Avg Farm Price</v>
      </c>
      <c r="CT10" s="166" t="str">
        <f t="shared" si="2"/>
        <v>SB/Corn P Ratio</v>
      </c>
      <c r="CU10" s="166" t="str">
        <f t="shared" si="2"/>
        <v>Target Price</v>
      </c>
      <c r="CV10" s="166" t="str">
        <f t="shared" si="2"/>
        <v>Loan Rate</v>
      </c>
      <c r="CW10" s="166" t="str">
        <f t="shared" si="2"/>
        <v>Cash/Loan Rate (%)</v>
      </c>
      <c r="CX10" s="166" t="str">
        <f t="shared" si="2"/>
        <v>Trend Yield</v>
      </c>
      <c r="CY10" s="166" t="str">
        <f t="shared" si="2"/>
        <v>GDP99 Def</v>
      </c>
      <c r="CZ10" s="166" t="str">
        <f t="shared" si="2"/>
        <v>Ind &amp; Alcohol Usage % of Prod.</v>
      </c>
      <c r="DA10" s="166" t="str">
        <f t="shared" si="2"/>
        <v>Feed Usage % of Prod</v>
      </c>
      <c r="DB10" s="167"/>
    </row>
    <row r="11" spans="2:105" ht="12.75">
      <c r="B11" s="10">
        <v>1929</v>
      </c>
      <c r="C11" s="10">
        <f>D11</f>
        <v>29</v>
      </c>
      <c r="D11" s="152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0">
        <f aca="true" t="shared" si="3" ref="AK11:AK74">B11</f>
        <v>1929</v>
      </c>
      <c r="AL11" s="178">
        <f aca="true" t="shared" si="4" ref="AL11:AL74">C11</f>
        <v>29</v>
      </c>
      <c r="AM11" s="178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3">
        <f aca="true" t="shared" si="10" ref="BU11:BU74">B11</f>
        <v>1929</v>
      </c>
      <c r="BV11" s="183">
        <f aca="true" t="shared" si="11" ref="BV11:BV74">C11</f>
        <v>29</v>
      </c>
      <c r="BW11" s="183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2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0">
        <f t="shared" si="3"/>
        <v>1930</v>
      </c>
      <c r="AL12" s="178">
        <f t="shared" si="4"/>
        <v>30</v>
      </c>
      <c r="AM12" s="178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3">
        <f t="shared" si="10"/>
        <v>1930</v>
      </c>
      <c r="BV12" s="183">
        <f t="shared" si="11"/>
        <v>30</v>
      </c>
      <c r="BW12" s="183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2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0">
        <f t="shared" si="3"/>
        <v>1931</v>
      </c>
      <c r="AL13" s="178">
        <f t="shared" si="4"/>
        <v>31</v>
      </c>
      <c r="AM13" s="178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3">
        <f t="shared" si="10"/>
        <v>1931</v>
      </c>
      <c r="BV13" s="183">
        <f t="shared" si="11"/>
        <v>31</v>
      </c>
      <c r="BW13" s="183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2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0">
        <f t="shared" si="3"/>
        <v>1932</v>
      </c>
      <c r="AL14" s="178">
        <f t="shared" si="4"/>
        <v>32</v>
      </c>
      <c r="AM14" s="178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3">
        <f t="shared" si="10"/>
        <v>1932</v>
      </c>
      <c r="BV14" s="183">
        <f t="shared" si="11"/>
        <v>32</v>
      </c>
      <c r="BW14" s="183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2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0">
        <f t="shared" si="3"/>
        <v>1933</v>
      </c>
      <c r="AL15" s="178">
        <f t="shared" si="4"/>
        <v>33</v>
      </c>
      <c r="AM15" s="178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3">
        <f t="shared" si="10"/>
        <v>1933</v>
      </c>
      <c r="BV15" s="183">
        <f t="shared" si="11"/>
        <v>33</v>
      </c>
      <c r="BW15" s="183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2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0">
        <f t="shared" si="3"/>
        <v>1934</v>
      </c>
      <c r="AL16" s="178">
        <f t="shared" si="4"/>
        <v>34</v>
      </c>
      <c r="AM16" s="178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3">
        <f t="shared" si="10"/>
        <v>1934</v>
      </c>
      <c r="BV16" s="183">
        <f t="shared" si="11"/>
        <v>34</v>
      </c>
      <c r="BW16" s="183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2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0">
        <f t="shared" si="3"/>
        <v>1935</v>
      </c>
      <c r="AL17" s="178">
        <f t="shared" si="4"/>
        <v>35</v>
      </c>
      <c r="AM17" s="178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3">
        <f t="shared" si="10"/>
        <v>1935</v>
      </c>
      <c r="BV17" s="183">
        <f t="shared" si="11"/>
        <v>35</v>
      </c>
      <c r="BW17" s="183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2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0">
        <f t="shared" si="3"/>
        <v>1936</v>
      </c>
      <c r="AL18" s="178">
        <f t="shared" si="4"/>
        <v>36</v>
      </c>
      <c r="AM18" s="178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3">
        <f t="shared" si="10"/>
        <v>1936</v>
      </c>
      <c r="BV18" s="183">
        <f t="shared" si="11"/>
        <v>36</v>
      </c>
      <c r="BW18" s="183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2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0">
        <f t="shared" si="3"/>
        <v>1937</v>
      </c>
      <c r="AL19" s="178">
        <f t="shared" si="4"/>
        <v>37</v>
      </c>
      <c r="AM19" s="178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3">
        <f t="shared" si="10"/>
        <v>1937</v>
      </c>
      <c r="BV19" s="183">
        <f t="shared" si="11"/>
        <v>37</v>
      </c>
      <c r="BW19" s="183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2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0">
        <f t="shared" si="3"/>
        <v>1938</v>
      </c>
      <c r="AL20" s="178">
        <f t="shared" si="4"/>
        <v>38</v>
      </c>
      <c r="AM20" s="178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3">
        <f t="shared" si="10"/>
        <v>1938</v>
      </c>
      <c r="BV20" s="183">
        <f t="shared" si="11"/>
        <v>38</v>
      </c>
      <c r="BW20" s="183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2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0">
        <f t="shared" si="3"/>
        <v>1939</v>
      </c>
      <c r="AL21" s="178">
        <f t="shared" si="4"/>
        <v>39</v>
      </c>
      <c r="AM21" s="178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3">
        <f t="shared" si="10"/>
        <v>1939</v>
      </c>
      <c r="BV21" s="183">
        <f t="shared" si="11"/>
        <v>39</v>
      </c>
      <c r="BW21" s="183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2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0">
        <f t="shared" si="3"/>
        <v>1940</v>
      </c>
      <c r="AL22" s="178">
        <f t="shared" si="4"/>
        <v>40</v>
      </c>
      <c r="AM22" s="178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3">
        <f t="shared" si="10"/>
        <v>1940</v>
      </c>
      <c r="BV22" s="183">
        <f t="shared" si="11"/>
        <v>40</v>
      </c>
      <c r="BW22" s="183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2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0">
        <f t="shared" si="3"/>
        <v>1941</v>
      </c>
      <c r="AL23" s="178">
        <f t="shared" si="4"/>
        <v>41</v>
      </c>
      <c r="AM23" s="178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3">
        <f t="shared" si="10"/>
        <v>1941</v>
      </c>
      <c r="BV23" s="183">
        <f t="shared" si="11"/>
        <v>41</v>
      </c>
      <c r="BW23" s="183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2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0">
        <f t="shared" si="3"/>
        <v>1942</v>
      </c>
      <c r="AL24" s="178">
        <f t="shared" si="4"/>
        <v>42</v>
      </c>
      <c r="AM24" s="178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3">
        <f t="shared" si="10"/>
        <v>1942</v>
      </c>
      <c r="BV24" s="183">
        <f t="shared" si="11"/>
        <v>42</v>
      </c>
      <c r="BW24" s="183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2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0">
        <f t="shared" si="3"/>
        <v>1943</v>
      </c>
      <c r="AL25" s="178">
        <f t="shared" si="4"/>
        <v>43</v>
      </c>
      <c r="AM25" s="178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3">
        <f t="shared" si="10"/>
        <v>1943</v>
      </c>
      <c r="BV25" s="183">
        <f t="shared" si="11"/>
        <v>43</v>
      </c>
      <c r="BW25" s="183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2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0">
        <f t="shared" si="3"/>
        <v>1944</v>
      </c>
      <c r="AL26" s="178">
        <f t="shared" si="4"/>
        <v>44</v>
      </c>
      <c r="AM26" s="178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3">
        <f t="shared" si="10"/>
        <v>1944</v>
      </c>
      <c r="BV26" s="183">
        <f t="shared" si="11"/>
        <v>44</v>
      </c>
      <c r="BW26" s="183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2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0">
        <f t="shared" si="3"/>
        <v>1945</v>
      </c>
      <c r="AL27" s="178">
        <f t="shared" si="4"/>
        <v>45</v>
      </c>
      <c r="AM27" s="178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3">
        <f t="shared" si="10"/>
        <v>1945</v>
      </c>
      <c r="BV27" s="183">
        <f t="shared" si="11"/>
        <v>45</v>
      </c>
      <c r="BW27" s="183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2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0">
        <f t="shared" si="3"/>
        <v>1946</v>
      </c>
      <c r="AL28" s="178">
        <f t="shared" si="4"/>
        <v>46</v>
      </c>
      <c r="AM28" s="178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3">
        <f t="shared" si="10"/>
        <v>1946</v>
      </c>
      <c r="BV28" s="183">
        <f t="shared" si="11"/>
        <v>46</v>
      </c>
      <c r="BW28" s="183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2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0">
        <f t="shared" si="3"/>
        <v>1947</v>
      </c>
      <c r="AL29" s="178">
        <f t="shared" si="4"/>
        <v>47</v>
      </c>
      <c r="AM29" s="178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3">
        <f t="shared" si="10"/>
        <v>1947</v>
      </c>
      <c r="BV29" s="183">
        <f t="shared" si="11"/>
        <v>47</v>
      </c>
      <c r="BW29" s="183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2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0">
        <f t="shared" si="3"/>
        <v>1948</v>
      </c>
      <c r="AL30" s="178">
        <f t="shared" si="4"/>
        <v>48</v>
      </c>
      <c r="AM30" s="178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3">
        <f t="shared" si="10"/>
        <v>1948</v>
      </c>
      <c r="BV30" s="183">
        <f t="shared" si="11"/>
        <v>48</v>
      </c>
      <c r="BW30" s="183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2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0">
        <f t="shared" si="3"/>
        <v>1949</v>
      </c>
      <c r="AL31" s="178">
        <f t="shared" si="4"/>
        <v>49</v>
      </c>
      <c r="AM31" s="178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3">
        <f t="shared" si="10"/>
        <v>1949</v>
      </c>
      <c r="BV31" s="183">
        <f t="shared" si="11"/>
        <v>49</v>
      </c>
      <c r="BW31" s="183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2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0">
        <f t="shared" si="3"/>
        <v>1950</v>
      </c>
      <c r="AL32" s="178">
        <f t="shared" si="4"/>
        <v>50</v>
      </c>
      <c r="AM32" s="178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3">
        <f t="shared" si="10"/>
        <v>1950</v>
      </c>
      <c r="BV32" s="183">
        <f t="shared" si="11"/>
        <v>50</v>
      </c>
      <c r="BW32" s="183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2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0">
        <f t="shared" si="3"/>
        <v>1951</v>
      </c>
      <c r="AL33" s="178">
        <f t="shared" si="4"/>
        <v>51</v>
      </c>
      <c r="AM33" s="178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3">
        <f t="shared" si="10"/>
        <v>1951</v>
      </c>
      <c r="BV33" s="183">
        <f t="shared" si="11"/>
        <v>51</v>
      </c>
      <c r="BW33" s="183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2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0">
        <f t="shared" si="3"/>
        <v>1952</v>
      </c>
      <c r="AL34" s="178">
        <f t="shared" si="4"/>
        <v>52</v>
      </c>
      <c r="AM34" s="178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3">
        <f t="shared" si="10"/>
        <v>1952</v>
      </c>
      <c r="BV34" s="183">
        <f t="shared" si="11"/>
        <v>52</v>
      </c>
      <c r="BW34" s="183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2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0">
        <f t="shared" si="3"/>
        <v>1953</v>
      </c>
      <c r="AL35" s="178">
        <f t="shared" si="4"/>
        <v>53</v>
      </c>
      <c r="AM35" s="178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3">
        <f t="shared" si="10"/>
        <v>1953</v>
      </c>
      <c r="BV35" s="183">
        <f t="shared" si="11"/>
        <v>53</v>
      </c>
      <c r="BW35" s="183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2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0">
        <f t="shared" si="3"/>
        <v>1954</v>
      </c>
      <c r="AL36" s="178">
        <f t="shared" si="4"/>
        <v>54</v>
      </c>
      <c r="AM36" s="178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3">
        <f t="shared" si="10"/>
        <v>1954</v>
      </c>
      <c r="BV36" s="183">
        <f t="shared" si="11"/>
        <v>54</v>
      </c>
      <c r="BW36" s="183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2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0">
        <f t="shared" si="3"/>
        <v>1955</v>
      </c>
      <c r="AL37" s="178">
        <f t="shared" si="4"/>
        <v>55</v>
      </c>
      <c r="AM37" s="178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3">
        <f t="shared" si="10"/>
        <v>1955</v>
      </c>
      <c r="BV37" s="183">
        <f t="shared" si="11"/>
        <v>55</v>
      </c>
      <c r="BW37" s="183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2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0">
        <f t="shared" si="3"/>
        <v>1956</v>
      </c>
      <c r="AL38" s="178">
        <f t="shared" si="4"/>
        <v>56</v>
      </c>
      <c r="AM38" s="178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3">
        <f t="shared" si="10"/>
        <v>1956</v>
      </c>
      <c r="BV38" s="183">
        <f t="shared" si="11"/>
        <v>56</v>
      </c>
      <c r="BW38" s="183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2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0">
        <f t="shared" si="3"/>
        <v>1957</v>
      </c>
      <c r="AL39" s="178">
        <f t="shared" si="4"/>
        <v>57</v>
      </c>
      <c r="AM39" s="178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3">
        <f t="shared" si="10"/>
        <v>1957</v>
      </c>
      <c r="BV39" s="183">
        <f t="shared" si="11"/>
        <v>57</v>
      </c>
      <c r="BW39" s="183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2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0">
        <f t="shared" si="3"/>
        <v>1958</v>
      </c>
      <c r="AL40" s="178">
        <f t="shared" si="4"/>
        <v>58</v>
      </c>
      <c r="AM40" s="178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3">
        <f t="shared" si="10"/>
        <v>1958</v>
      </c>
      <c r="BV40" s="183">
        <f t="shared" si="11"/>
        <v>58</v>
      </c>
      <c r="BW40" s="183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2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0">
        <f t="shared" si="3"/>
        <v>1959</v>
      </c>
      <c r="AL41" s="178">
        <f t="shared" si="4"/>
        <v>59</v>
      </c>
      <c r="AM41" s="178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3">
        <f t="shared" si="10"/>
        <v>1959</v>
      </c>
      <c r="BV41" s="183">
        <f t="shared" si="11"/>
        <v>59</v>
      </c>
      <c r="BW41" s="183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2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0">
        <f t="shared" si="3"/>
        <v>1960</v>
      </c>
      <c r="AL42" s="178">
        <f t="shared" si="4"/>
        <v>60</v>
      </c>
      <c r="AM42" s="178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3">
        <f t="shared" si="10"/>
        <v>1960</v>
      </c>
      <c r="BV42" s="183">
        <f t="shared" si="11"/>
        <v>60</v>
      </c>
      <c r="BW42" s="183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2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0">
        <f t="shared" si="3"/>
        <v>1961</v>
      </c>
      <c r="AL43" s="178">
        <f t="shared" si="4"/>
        <v>61</v>
      </c>
      <c r="AM43" s="178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3">
        <f t="shared" si="10"/>
        <v>1961</v>
      </c>
      <c r="BV43" s="183">
        <f t="shared" si="11"/>
        <v>61</v>
      </c>
      <c r="BW43" s="183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2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0">
        <f t="shared" si="3"/>
        <v>1962</v>
      </c>
      <c r="AL44" s="178">
        <f t="shared" si="4"/>
        <v>62</v>
      </c>
      <c r="AM44" s="178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3">
        <f t="shared" si="10"/>
        <v>1962</v>
      </c>
      <c r="BV44" s="183">
        <f t="shared" si="11"/>
        <v>62</v>
      </c>
      <c r="BW44" s="183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2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0">
        <f t="shared" si="3"/>
        <v>1963</v>
      </c>
      <c r="AL45" s="178">
        <f t="shared" si="4"/>
        <v>63</v>
      </c>
      <c r="AM45" s="178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3">
        <f t="shared" si="10"/>
        <v>1963</v>
      </c>
      <c r="BV45" s="183">
        <f t="shared" si="11"/>
        <v>63</v>
      </c>
      <c r="BW45" s="183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2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0">
        <f t="shared" si="3"/>
        <v>1964</v>
      </c>
      <c r="AL46" s="178">
        <f t="shared" si="4"/>
        <v>64</v>
      </c>
      <c r="AM46" s="178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3">
        <f t="shared" si="10"/>
        <v>1964</v>
      </c>
      <c r="BV46" s="183">
        <f t="shared" si="11"/>
        <v>64</v>
      </c>
      <c r="BW46" s="183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2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0">
        <f t="shared" si="3"/>
        <v>1965</v>
      </c>
      <c r="AL47" s="178">
        <f t="shared" si="4"/>
        <v>65</v>
      </c>
      <c r="AM47" s="178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3">
        <f t="shared" si="10"/>
        <v>1965</v>
      </c>
      <c r="BV47" s="183">
        <f t="shared" si="11"/>
        <v>65</v>
      </c>
      <c r="BW47" s="183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2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0">
        <f t="shared" si="3"/>
        <v>1966</v>
      </c>
      <c r="AL48" s="178">
        <f t="shared" si="4"/>
        <v>66</v>
      </c>
      <c r="AM48" s="178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3">
        <f t="shared" si="10"/>
        <v>1966</v>
      </c>
      <c r="BV48" s="183">
        <f t="shared" si="11"/>
        <v>66</v>
      </c>
      <c r="BW48" s="183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2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0">
        <f t="shared" si="3"/>
        <v>1967</v>
      </c>
      <c r="AL49" s="178">
        <f t="shared" si="4"/>
        <v>67</v>
      </c>
      <c r="AM49" s="178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3">
        <f t="shared" si="10"/>
        <v>1967</v>
      </c>
      <c r="BV49" s="183">
        <f t="shared" si="11"/>
        <v>67</v>
      </c>
      <c r="BW49" s="183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2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0">
        <f t="shared" si="3"/>
        <v>1968</v>
      </c>
      <c r="AL50" s="178">
        <f t="shared" si="4"/>
        <v>68</v>
      </c>
      <c r="AM50" s="178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3">
        <f t="shared" si="10"/>
        <v>1968</v>
      </c>
      <c r="BV50" s="183">
        <f t="shared" si="11"/>
        <v>68</v>
      </c>
      <c r="BW50" s="183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2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0">
        <f t="shared" si="3"/>
        <v>1969</v>
      </c>
      <c r="AL51" s="178">
        <f t="shared" si="4"/>
        <v>69</v>
      </c>
      <c r="AM51" s="178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3">
        <f t="shared" si="10"/>
        <v>1969</v>
      </c>
      <c r="BV51" s="183">
        <f t="shared" si="11"/>
        <v>69</v>
      </c>
      <c r="BW51" s="183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2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0">
        <f t="shared" si="3"/>
        <v>1970</v>
      </c>
      <c r="AL52" s="178">
        <f t="shared" si="4"/>
        <v>70</v>
      </c>
      <c r="AM52" s="178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3">
        <f t="shared" si="10"/>
        <v>1970</v>
      </c>
      <c r="BV52" s="183">
        <f t="shared" si="11"/>
        <v>70</v>
      </c>
      <c r="BW52" s="183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2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0">
        <f t="shared" si="3"/>
        <v>1971</v>
      </c>
      <c r="AL53" s="178">
        <f t="shared" si="4"/>
        <v>71</v>
      </c>
      <c r="AM53" s="178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3">
        <f t="shared" si="10"/>
        <v>1971</v>
      </c>
      <c r="BV53" s="183">
        <f t="shared" si="11"/>
        <v>71</v>
      </c>
      <c r="BW53" s="183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2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0">
        <f t="shared" si="3"/>
        <v>1972</v>
      </c>
      <c r="AL54" s="178">
        <f t="shared" si="4"/>
        <v>72</v>
      </c>
      <c r="AM54" s="178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3">
        <f t="shared" si="10"/>
        <v>1972</v>
      </c>
      <c r="BV54" s="183">
        <f t="shared" si="11"/>
        <v>72</v>
      </c>
      <c r="BW54" s="183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2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0">
        <f t="shared" si="3"/>
        <v>1973</v>
      </c>
      <c r="AL55" s="178">
        <f t="shared" si="4"/>
        <v>73</v>
      </c>
      <c r="AM55" s="178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3">
        <f t="shared" si="10"/>
        <v>1973</v>
      </c>
      <c r="BV55" s="183">
        <f t="shared" si="11"/>
        <v>73</v>
      </c>
      <c r="BW55" s="183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2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0">
        <f t="shared" si="3"/>
        <v>1974</v>
      </c>
      <c r="AL56" s="178">
        <f t="shared" si="4"/>
        <v>74</v>
      </c>
      <c r="AM56" s="178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3">
        <f t="shared" si="10"/>
        <v>1974</v>
      </c>
      <c r="BV56" s="183">
        <f t="shared" si="11"/>
        <v>74</v>
      </c>
      <c r="BW56" s="183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2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0">
        <f t="shared" si="3"/>
        <v>1975</v>
      </c>
      <c r="AL57" s="178">
        <f t="shared" si="4"/>
        <v>75</v>
      </c>
      <c r="AM57" s="178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3">
        <f t="shared" si="10"/>
        <v>1975</v>
      </c>
      <c r="BV57" s="183">
        <f t="shared" si="11"/>
        <v>75</v>
      </c>
      <c r="BW57" s="183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2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0">
        <f t="shared" si="3"/>
        <v>1976</v>
      </c>
      <c r="AL58" s="178">
        <f t="shared" si="4"/>
        <v>76</v>
      </c>
      <c r="AM58" s="178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3">
        <f t="shared" si="10"/>
        <v>1976</v>
      </c>
      <c r="BV58" s="183">
        <f t="shared" si="11"/>
        <v>76</v>
      </c>
      <c r="BW58" s="183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2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0">
        <f t="shared" si="3"/>
        <v>1977</v>
      </c>
      <c r="AL59" s="178">
        <f t="shared" si="4"/>
        <v>77</v>
      </c>
      <c r="AM59" s="178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3">
        <f t="shared" si="10"/>
        <v>1977</v>
      </c>
      <c r="BV59" s="183">
        <f t="shared" si="11"/>
        <v>77</v>
      </c>
      <c r="BW59" s="183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2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0">
        <f t="shared" si="3"/>
        <v>1978</v>
      </c>
      <c r="AL60" s="178">
        <f t="shared" si="4"/>
        <v>78</v>
      </c>
      <c r="AM60" s="178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3">
        <f t="shared" si="10"/>
        <v>1978</v>
      </c>
      <c r="BV60" s="183">
        <f t="shared" si="11"/>
        <v>78</v>
      </c>
      <c r="BW60" s="183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2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0">
        <f t="shared" si="3"/>
        <v>1979</v>
      </c>
      <c r="AL61" s="178">
        <f t="shared" si="4"/>
        <v>79</v>
      </c>
      <c r="AM61" s="178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3">
        <f t="shared" si="10"/>
        <v>1979</v>
      </c>
      <c r="BV61" s="183">
        <f t="shared" si="11"/>
        <v>79</v>
      </c>
      <c r="BW61" s="183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2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0">
        <f t="shared" si="3"/>
        <v>1980</v>
      </c>
      <c r="AL62" s="178">
        <f t="shared" si="4"/>
        <v>80</v>
      </c>
      <c r="AM62" s="178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3">
        <f t="shared" si="10"/>
        <v>1980</v>
      </c>
      <c r="BV62" s="183">
        <f t="shared" si="11"/>
        <v>80</v>
      </c>
      <c r="BW62" s="183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2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0">
        <f t="shared" si="3"/>
        <v>1981</v>
      </c>
      <c r="AL63" s="178">
        <f t="shared" si="4"/>
        <v>81</v>
      </c>
      <c r="AM63" s="178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3">
        <f t="shared" si="10"/>
        <v>1981</v>
      </c>
      <c r="BV63" s="183">
        <f t="shared" si="11"/>
        <v>81</v>
      </c>
      <c r="BW63" s="183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2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0">
        <f t="shared" si="3"/>
        <v>1982</v>
      </c>
      <c r="AL64" s="178">
        <f t="shared" si="4"/>
        <v>82</v>
      </c>
      <c r="AM64" s="178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3">
        <f t="shared" si="10"/>
        <v>1982</v>
      </c>
      <c r="BV64" s="183">
        <f t="shared" si="11"/>
        <v>82</v>
      </c>
      <c r="BW64" s="183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2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0">
        <f t="shared" si="3"/>
        <v>1983</v>
      </c>
      <c r="AL65" s="178">
        <f t="shared" si="4"/>
        <v>83</v>
      </c>
      <c r="AM65" s="178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3">
        <f t="shared" si="10"/>
        <v>1983</v>
      </c>
      <c r="BV65" s="183">
        <f t="shared" si="11"/>
        <v>83</v>
      </c>
      <c r="BW65" s="183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2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0">
        <f t="shared" si="3"/>
        <v>1984</v>
      </c>
      <c r="AL66" s="178">
        <f t="shared" si="4"/>
        <v>84</v>
      </c>
      <c r="AM66" s="178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3">
        <f t="shared" si="10"/>
        <v>1984</v>
      </c>
      <c r="BV66" s="183">
        <f t="shared" si="11"/>
        <v>84</v>
      </c>
      <c r="BW66" s="183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2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0">
        <f t="shared" si="3"/>
        <v>1985</v>
      </c>
      <c r="AL67" s="178">
        <f t="shared" si="4"/>
        <v>85</v>
      </c>
      <c r="AM67" s="178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3">
        <f t="shared" si="10"/>
        <v>1985</v>
      </c>
      <c r="BV67" s="183">
        <f t="shared" si="11"/>
        <v>85</v>
      </c>
      <c r="BW67" s="183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2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0">
        <f t="shared" si="3"/>
        <v>1986</v>
      </c>
      <c r="AL68" s="178">
        <f t="shared" si="4"/>
        <v>86</v>
      </c>
      <c r="AM68" s="178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3">
        <f t="shared" si="10"/>
        <v>1986</v>
      </c>
      <c r="BV68" s="183">
        <f t="shared" si="11"/>
        <v>86</v>
      </c>
      <c r="BW68" s="183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2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0">
        <f t="shared" si="3"/>
        <v>1987</v>
      </c>
      <c r="AL69" s="178">
        <f t="shared" si="4"/>
        <v>87</v>
      </c>
      <c r="AM69" s="178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3">
        <f t="shared" si="10"/>
        <v>1987</v>
      </c>
      <c r="BV69" s="183">
        <f t="shared" si="11"/>
        <v>87</v>
      </c>
      <c r="BW69" s="183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2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0">
        <f t="shared" si="3"/>
        <v>1988</v>
      </c>
      <c r="AL70" s="178">
        <f t="shared" si="4"/>
        <v>88</v>
      </c>
      <c r="AM70" s="178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3">
        <f t="shared" si="10"/>
        <v>1988</v>
      </c>
      <c r="BV70" s="183">
        <f t="shared" si="11"/>
        <v>88</v>
      </c>
      <c r="BW70" s="183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2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0">
        <f t="shared" si="3"/>
        <v>1989</v>
      </c>
      <c r="AL71" s="178">
        <f t="shared" si="4"/>
        <v>89</v>
      </c>
      <c r="AM71" s="178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3">
        <f t="shared" si="10"/>
        <v>1989</v>
      </c>
      <c r="BV71" s="183">
        <f t="shared" si="11"/>
        <v>89</v>
      </c>
      <c r="BW71" s="183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2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0">
        <f t="shared" si="3"/>
        <v>1990</v>
      </c>
      <c r="AL72" s="178">
        <f t="shared" si="4"/>
        <v>90</v>
      </c>
      <c r="AM72" s="178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3">
        <f t="shared" si="10"/>
        <v>1990</v>
      </c>
      <c r="BV72" s="183">
        <f t="shared" si="11"/>
        <v>90</v>
      </c>
      <c r="BW72" s="183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2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0">
        <f t="shared" si="3"/>
        <v>1991</v>
      </c>
      <c r="AL73" s="178">
        <f t="shared" si="4"/>
        <v>91</v>
      </c>
      <c r="AM73" s="178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3">
        <f t="shared" si="10"/>
        <v>1991</v>
      </c>
      <c r="BV73" s="183">
        <f t="shared" si="11"/>
        <v>91</v>
      </c>
      <c r="BW73" s="183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2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0">
        <f t="shared" si="3"/>
        <v>1992</v>
      </c>
      <c r="AL74" s="178">
        <f t="shared" si="4"/>
        <v>92</v>
      </c>
      <c r="AM74" s="178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3">
        <f t="shared" si="10"/>
        <v>1992</v>
      </c>
      <c r="BV74" s="183">
        <f t="shared" si="11"/>
        <v>92</v>
      </c>
      <c r="BW74" s="183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2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0">
        <f aca="true" t="shared" si="84" ref="AK75:AK90">B75</f>
        <v>1993</v>
      </c>
      <c r="AL75" s="178">
        <f aca="true" t="shared" si="85" ref="AL75:AL90">C75</f>
        <v>93</v>
      </c>
      <c r="AM75" s="178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3">
        <f aca="true" t="shared" si="112" ref="BU75:BU90">B75</f>
        <v>1993</v>
      </c>
      <c r="BV75" s="183">
        <f aca="true" t="shared" si="113" ref="BV75:BV89">C75</f>
        <v>93</v>
      </c>
      <c r="BW75" s="183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2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0">
        <f t="shared" si="84"/>
        <v>1994</v>
      </c>
      <c r="AL76" s="178">
        <f t="shared" si="85"/>
        <v>94</v>
      </c>
      <c r="AM76" s="178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3">
        <f t="shared" si="112"/>
        <v>1994</v>
      </c>
      <c r="BV76" s="183">
        <f t="shared" si="113"/>
        <v>94</v>
      </c>
      <c r="BW76" s="183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3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0">
        <f t="shared" si="84"/>
        <v>1995</v>
      </c>
      <c r="AL77" s="178">
        <f t="shared" si="85"/>
        <v>95</v>
      </c>
      <c r="AM77" s="178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3">
        <f t="shared" si="112"/>
        <v>1995</v>
      </c>
      <c r="BV77" s="183">
        <f t="shared" si="113"/>
        <v>95</v>
      </c>
      <c r="BW77" s="183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2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0">
        <f t="shared" si="84"/>
        <v>1996</v>
      </c>
      <c r="AL78" s="178">
        <f t="shared" si="85"/>
        <v>96</v>
      </c>
      <c r="AM78" s="178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3">
        <f t="shared" si="112"/>
        <v>1996</v>
      </c>
      <c r="BV78" s="183">
        <f t="shared" si="113"/>
        <v>96</v>
      </c>
      <c r="BW78" s="183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2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0">
        <f t="shared" si="84"/>
        <v>1997</v>
      </c>
      <c r="AL79" s="178">
        <f t="shared" si="85"/>
        <v>97</v>
      </c>
      <c r="AM79" s="178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3">
        <f t="shared" si="112"/>
        <v>1997</v>
      </c>
      <c r="BV79" s="183">
        <f t="shared" si="113"/>
        <v>97</v>
      </c>
      <c r="BW79" s="183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2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0">
        <f t="shared" si="84"/>
        <v>1998</v>
      </c>
      <c r="AL80" s="178">
        <f t="shared" si="85"/>
        <v>98</v>
      </c>
      <c r="AM80" s="178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3">
        <f t="shared" si="112"/>
        <v>1998</v>
      </c>
      <c r="BV80" s="183">
        <f t="shared" si="113"/>
        <v>98</v>
      </c>
      <c r="BW80" s="183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2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0">
        <f t="shared" si="84"/>
        <v>1999</v>
      </c>
      <c r="AL81" s="178">
        <f t="shared" si="85"/>
        <v>99</v>
      </c>
      <c r="AM81" s="178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3">
        <f t="shared" si="112"/>
        <v>1999</v>
      </c>
      <c r="BV81" s="183">
        <f t="shared" si="113"/>
        <v>99</v>
      </c>
      <c r="BW81" s="183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4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0">
        <f t="shared" si="84"/>
        <v>2000</v>
      </c>
      <c r="AL82" s="178">
        <f t="shared" si="85"/>
        <v>100</v>
      </c>
      <c r="AM82" s="178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3">
        <f t="shared" si="112"/>
        <v>2000</v>
      </c>
      <c r="BV82" s="183">
        <f t="shared" si="113"/>
        <v>100</v>
      </c>
      <c r="BW82" s="183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4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0">
        <f t="shared" si="84"/>
        <v>2001</v>
      </c>
      <c r="AL83" s="178">
        <f t="shared" si="85"/>
        <v>101</v>
      </c>
      <c r="AM83" s="178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3">
        <f t="shared" si="112"/>
        <v>2001</v>
      </c>
      <c r="BV83" s="183">
        <f t="shared" si="113"/>
        <v>101</v>
      </c>
      <c r="BW83" s="183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4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0">
        <f t="shared" si="84"/>
        <v>2002</v>
      </c>
      <c r="AL84" s="178">
        <f t="shared" si="85"/>
        <v>102</v>
      </c>
      <c r="AM84" s="178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3">
        <f t="shared" si="112"/>
        <v>2002</v>
      </c>
      <c r="BV84" s="183">
        <f t="shared" si="113"/>
        <v>102</v>
      </c>
      <c r="BW84" s="183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4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0">
        <f t="shared" si="84"/>
        <v>2003</v>
      </c>
      <c r="AL85" s="178">
        <f t="shared" si="85"/>
        <v>103</v>
      </c>
      <c r="AM85" s="178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3">
        <f t="shared" si="112"/>
        <v>2003</v>
      </c>
      <c r="BV85" s="183">
        <f t="shared" si="113"/>
        <v>103</v>
      </c>
      <c r="BW85" s="183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4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0">
        <f t="shared" si="84"/>
        <v>2004</v>
      </c>
      <c r="AL86" s="178">
        <f t="shared" si="85"/>
        <v>104</v>
      </c>
      <c r="AM86" s="178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3">
        <f t="shared" si="112"/>
        <v>2004</v>
      </c>
      <c r="BV86" s="183">
        <f t="shared" si="113"/>
        <v>104</v>
      </c>
      <c r="BW86" s="183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4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0">
        <f t="shared" si="84"/>
        <v>2005</v>
      </c>
      <c r="AL87" s="178">
        <f t="shared" si="85"/>
        <v>105</v>
      </c>
      <c r="AM87" s="178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3">
        <f t="shared" si="112"/>
        <v>2005</v>
      </c>
      <c r="BV87" s="183">
        <f t="shared" si="113"/>
        <v>105</v>
      </c>
      <c r="BW87" s="183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4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0">
        <f t="shared" si="84"/>
        <v>2006</v>
      </c>
      <c r="AL88" s="178">
        <f t="shared" si="85"/>
        <v>106</v>
      </c>
      <c r="AM88" s="178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3">
        <f t="shared" si="112"/>
        <v>2006</v>
      </c>
      <c r="BV88" s="183">
        <f t="shared" si="113"/>
        <v>106</v>
      </c>
      <c r="BW88" s="183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4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1">
        <f t="shared" si="84"/>
        <v>2007</v>
      </c>
      <c r="AL89" s="179">
        <f t="shared" si="85"/>
        <v>107</v>
      </c>
      <c r="AM89" s="179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4">
        <f t="shared" si="112"/>
        <v>2007</v>
      </c>
      <c r="BV89" s="184">
        <f t="shared" si="113"/>
        <v>107</v>
      </c>
      <c r="BW89" s="184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5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1">
        <f t="shared" si="84"/>
        <v>2008</v>
      </c>
      <c r="AL90" s="179">
        <f t="shared" si="85"/>
        <v>108</v>
      </c>
      <c r="AM90" s="179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4">
        <f t="shared" si="112"/>
        <v>2008</v>
      </c>
      <c r="BV90" s="184">
        <f aca="true" t="shared" si="157" ref="BV90:CE90">C90</f>
        <v>108</v>
      </c>
      <c r="BW90" s="184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5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0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1">
        <f aca="true" t="shared" si="164" ref="AK91:AP91">B91</f>
        <v>2009</v>
      </c>
      <c r="AL91" s="179">
        <f t="shared" si="164"/>
        <v>109</v>
      </c>
      <c r="AM91" s="179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4">
        <f aca="true" t="shared" si="170" ref="BU91:BY92">B91</f>
        <v>2009</v>
      </c>
      <c r="BV91" s="184">
        <f t="shared" si="170"/>
        <v>109</v>
      </c>
      <c r="BW91" s="184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3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1">
        <f aca="true" t="shared" si="178" ref="AK92:BF92">B92</f>
        <v>2010</v>
      </c>
      <c r="AL92" s="179">
        <f t="shared" si="178"/>
        <v>110</v>
      </c>
      <c r="AM92" s="179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4">
        <f t="shared" si="170"/>
        <v>2010</v>
      </c>
      <c r="BV92" s="184">
        <f t="shared" si="170"/>
        <v>110</v>
      </c>
      <c r="BW92" s="184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5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64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1">
        <f aca="true" t="shared" si="184" ref="AK93:AT98">B93</f>
        <v>2011</v>
      </c>
      <c r="AL93" s="179">
        <f t="shared" si="184"/>
        <v>111</v>
      </c>
      <c r="AM93" s="179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4">
        <f aca="true" t="shared" si="187" ref="BU93:BY96">B93</f>
        <v>2011</v>
      </c>
      <c r="BV93" s="184">
        <f t="shared" si="187"/>
        <v>111</v>
      </c>
      <c r="BW93" s="184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5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1">
        <f t="shared" si="184"/>
        <v>2012</v>
      </c>
      <c r="AL94" s="179">
        <f t="shared" si="184"/>
        <v>112</v>
      </c>
      <c r="AM94" s="179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4">
        <f t="shared" si="187"/>
        <v>2012</v>
      </c>
      <c r="BV94" s="184">
        <f t="shared" si="187"/>
        <v>112</v>
      </c>
      <c r="BW94" s="184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0">C94+1</f>
        <v>113</v>
      </c>
      <c r="D95" s="233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1">
        <f t="shared" si="184"/>
        <v>2013</v>
      </c>
      <c r="AL95" s="179">
        <f t="shared" si="184"/>
        <v>113</v>
      </c>
      <c r="AM95" s="179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4">
        <f t="shared" si="187"/>
        <v>2013</v>
      </c>
      <c r="BV95" s="184">
        <f t="shared" si="187"/>
        <v>113</v>
      </c>
      <c r="BW95" s="184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4">
        <v>2014</v>
      </c>
      <c r="C96" s="264">
        <f t="shared" si="190"/>
        <v>114</v>
      </c>
      <c r="D96" s="233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64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9">
        <f aca="true" t="shared" si="191" ref="AK96:AO97">B96</f>
        <v>2014</v>
      </c>
      <c r="AL96" s="179">
        <f t="shared" si="191"/>
        <v>114</v>
      </c>
      <c r="AM96" s="179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2" ref="AR96:AS98">I96</f>
        <v>1231.8966</v>
      </c>
      <c r="AS96" s="61">
        <f t="shared" si="192"/>
        <v>32</v>
      </c>
      <c r="AT96" s="68">
        <f t="shared" si="184"/>
        <v>15479.079000000002</v>
      </c>
      <c r="AU96" s="61">
        <f aca="true" t="shared" si="193" ref="AU96:BA96">L96</f>
        <v>0</v>
      </c>
      <c r="AV96" s="68">
        <f t="shared" si="193"/>
        <v>6601</v>
      </c>
      <c r="AW96" s="68">
        <f t="shared" si="193"/>
        <v>5200</v>
      </c>
      <c r="AX96" s="68">
        <f t="shared" si="193"/>
        <v>5280</v>
      </c>
      <c r="AY96" s="68">
        <f t="shared" si="193"/>
        <v>11881</v>
      </c>
      <c r="AZ96" s="68">
        <f t="shared" si="193"/>
        <v>1867</v>
      </c>
      <c r="BA96" s="68">
        <f t="shared" si="193"/>
        <v>13748</v>
      </c>
      <c r="BB96" s="68">
        <f>S96</f>
        <v>1731</v>
      </c>
      <c r="BC96" s="68">
        <f>BB96</f>
        <v>1731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4">
        <f t="shared" si="187"/>
        <v>2014</v>
      </c>
      <c r="BV96" s="184">
        <f t="shared" si="187"/>
        <v>114</v>
      </c>
      <c r="BW96" s="184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5">
        <f>'Annual Raw Data'!AX34</f>
        <v>1480.8799999999974</v>
      </c>
      <c r="CM96" s="265">
        <f>'Annual Raw Data'!AX36</f>
        <v>1480.8799999999974</v>
      </c>
      <c r="CN96" s="62">
        <f aca="true" t="shared" si="194" ref="CN96:CW96">U96</f>
        <v>0</v>
      </c>
      <c r="CO96" s="62">
        <f t="shared" si="194"/>
        <v>0</v>
      </c>
      <c r="CP96" s="62">
        <f t="shared" si="194"/>
        <v>230</v>
      </c>
      <c r="CQ96" s="62">
        <f t="shared" si="194"/>
        <v>0.12590922315973233</v>
      </c>
      <c r="CR96" s="62">
        <f t="shared" si="194"/>
        <v>3.7</v>
      </c>
      <c r="CS96" s="62">
        <f t="shared" si="194"/>
        <v>10.1</v>
      </c>
      <c r="CT96" s="62">
        <f t="shared" si="194"/>
        <v>2.7297297297297294</v>
      </c>
      <c r="CU96" s="62">
        <f t="shared" si="194"/>
        <v>0</v>
      </c>
      <c r="CV96" s="62">
        <f t="shared" si="194"/>
        <v>0</v>
      </c>
      <c r="CW96" s="62">
        <f t="shared" si="194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4">
        <v>2015</v>
      </c>
      <c r="C97" s="264">
        <f t="shared" si="190"/>
        <v>115</v>
      </c>
      <c r="D97" s="233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64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9">
        <f t="shared" si="191"/>
        <v>2015</v>
      </c>
      <c r="AL97" s="179">
        <f t="shared" si="191"/>
        <v>115</v>
      </c>
      <c r="AM97" s="179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2"/>
        <v>1731</v>
      </c>
      <c r="AS97" s="61">
        <f t="shared" si="192"/>
        <v>68</v>
      </c>
      <c r="AT97" s="68">
        <f t="shared" si="184"/>
        <v>15401</v>
      </c>
      <c r="AU97" s="61">
        <f aca="true" t="shared" si="195" ref="AU97:BA97">L97</f>
        <v>0</v>
      </c>
      <c r="AV97" s="68">
        <f t="shared" si="195"/>
        <v>6648</v>
      </c>
      <c r="AW97" s="68">
        <f t="shared" si="195"/>
        <v>5224</v>
      </c>
      <c r="AX97" s="68">
        <f t="shared" si="195"/>
        <v>5114</v>
      </c>
      <c r="AY97" s="68">
        <f t="shared" si="195"/>
        <v>11763</v>
      </c>
      <c r="AZ97" s="68">
        <f t="shared" si="195"/>
        <v>1901</v>
      </c>
      <c r="BA97" s="68">
        <f t="shared" si="195"/>
        <v>13664</v>
      </c>
      <c r="BB97" s="68">
        <f>S97</f>
        <v>1737</v>
      </c>
      <c r="BC97" s="68">
        <f>BB97</f>
        <v>1737</v>
      </c>
      <c r="BD97" s="61">
        <f>U97</f>
        <v>0</v>
      </c>
      <c r="BE97" s="61">
        <f aca="true" t="shared" si="196" ref="BE97:BL97">V97</f>
        <v>0</v>
      </c>
      <c r="BF97" s="61">
        <f t="shared" si="196"/>
        <v>0</v>
      </c>
      <c r="BG97" s="61">
        <f t="shared" si="196"/>
        <v>0.12712236533957846</v>
      </c>
      <c r="BH97" s="61">
        <f t="shared" si="196"/>
        <v>3.61</v>
      </c>
      <c r="BI97" s="61">
        <f t="shared" si="196"/>
        <v>8.95</v>
      </c>
      <c r="BJ97" s="61">
        <f t="shared" si="196"/>
        <v>2.479224376731302</v>
      </c>
      <c r="BK97" s="61">
        <f t="shared" si="196"/>
        <v>0</v>
      </c>
      <c r="BL97" s="61">
        <f t="shared" si="196"/>
        <v>0</v>
      </c>
      <c r="BM97" s="61">
        <f>AD98</f>
        <v>0</v>
      </c>
      <c r="BN97" s="61">
        <f aca="true" t="shared" si="197" ref="BN97:BQ98">AE97</f>
        <v>172.86886509434498</v>
      </c>
      <c r="BO97" s="61">
        <f t="shared" si="197"/>
        <v>0</v>
      </c>
      <c r="BP97" s="61">
        <f t="shared" si="197"/>
        <v>0.48875165416850463</v>
      </c>
      <c r="BQ97" s="61">
        <f t="shared" si="197"/>
        <v>0.3759741214527275</v>
      </c>
      <c r="BR97" s="65"/>
      <c r="BS97" s="65"/>
      <c r="BT97" s="65"/>
      <c r="BU97" s="184">
        <f aca="true" t="shared" si="198" ref="BU97:BY98">B97</f>
        <v>2015</v>
      </c>
      <c r="BV97" s="184">
        <f t="shared" si="198"/>
        <v>115</v>
      </c>
      <c r="BW97" s="184">
        <f t="shared" si="198"/>
        <v>15</v>
      </c>
      <c r="BX97" s="62">
        <f t="shared" si="198"/>
        <v>88000</v>
      </c>
      <c r="BY97" s="62">
        <f t="shared" si="198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9" ref="CB97:CC99">I97</f>
        <v>1731</v>
      </c>
      <c r="CC97" s="62">
        <f t="shared" si="199"/>
        <v>68</v>
      </c>
      <c r="CD97" s="62">
        <f>CA97+CB97+CC97</f>
        <v>15409.6792</v>
      </c>
      <c r="CE97" s="62">
        <f aca="true" t="shared" si="200" ref="CE97:CK97">L97</f>
        <v>0</v>
      </c>
      <c r="CF97" s="62">
        <f t="shared" si="200"/>
        <v>6648</v>
      </c>
      <c r="CG97" s="62">
        <f t="shared" si="200"/>
        <v>5224</v>
      </c>
      <c r="CH97" s="62">
        <f t="shared" si="200"/>
        <v>5114</v>
      </c>
      <c r="CI97" s="62">
        <f t="shared" si="200"/>
        <v>11763</v>
      </c>
      <c r="CJ97" s="62">
        <f t="shared" si="200"/>
        <v>1901</v>
      </c>
      <c r="CK97" s="62">
        <f t="shared" si="200"/>
        <v>13664</v>
      </c>
      <c r="CL97" s="265">
        <f>'Annual Raw Data'!AX35</f>
        <v>0</v>
      </c>
      <c r="CM97" s="265">
        <f>'Annual Raw Data'!AX37</f>
        <v>0</v>
      </c>
      <c r="CN97" s="62">
        <f aca="true" t="shared" si="201" ref="CN97:DA97">U97</f>
        <v>0</v>
      </c>
      <c r="CO97" s="62">
        <f t="shared" si="201"/>
        <v>0</v>
      </c>
      <c r="CP97" s="62">
        <f t="shared" si="201"/>
        <v>0</v>
      </c>
      <c r="CQ97" s="62">
        <f t="shared" si="201"/>
        <v>0.12712236533957846</v>
      </c>
      <c r="CR97" s="62">
        <f t="shared" si="201"/>
        <v>3.61</v>
      </c>
      <c r="CS97" s="62">
        <f t="shared" si="201"/>
        <v>8.95</v>
      </c>
      <c r="CT97" s="62">
        <f t="shared" si="201"/>
        <v>2.479224376731302</v>
      </c>
      <c r="CU97" s="62">
        <f t="shared" si="201"/>
        <v>0</v>
      </c>
      <c r="CV97" s="62">
        <f t="shared" si="201"/>
        <v>0</v>
      </c>
      <c r="CW97" s="62">
        <f t="shared" si="201"/>
        <v>0</v>
      </c>
      <c r="CX97" s="62">
        <f t="shared" si="201"/>
        <v>172.86886509434498</v>
      </c>
      <c r="CY97" s="62">
        <f t="shared" si="201"/>
        <v>0</v>
      </c>
      <c r="CZ97" s="62">
        <f t="shared" si="201"/>
        <v>0.48875165416850463</v>
      </c>
      <c r="DA97" s="62">
        <f t="shared" si="201"/>
        <v>0.3759741214527275</v>
      </c>
    </row>
    <row r="98" spans="2:105" ht="12.75">
      <c r="B98" s="264">
        <v>2016</v>
      </c>
      <c r="C98" s="264">
        <f t="shared" si="190"/>
        <v>116</v>
      </c>
      <c r="D98" s="233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64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9">
        <f aca="true" t="shared" si="202" ref="AK98:AO99">B98</f>
        <v>2016</v>
      </c>
      <c r="AL98" s="179">
        <f t="shared" si="202"/>
        <v>116</v>
      </c>
      <c r="AM98" s="179">
        <f t="shared" si="202"/>
        <v>16</v>
      </c>
      <c r="AN98" s="68">
        <f t="shared" si="202"/>
        <v>94000</v>
      </c>
      <c r="AO98" s="68">
        <f t="shared" si="202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2"/>
        <v>1737</v>
      </c>
      <c r="AS98" s="61">
        <f t="shared" si="192"/>
        <v>57</v>
      </c>
      <c r="AT98" s="68">
        <f t="shared" si="184"/>
        <v>16942.2736</v>
      </c>
      <c r="AU98" s="61">
        <f aca="true" t="shared" si="203" ref="AU98:BA98">L98</f>
        <v>0</v>
      </c>
      <c r="AV98" s="68">
        <f t="shared" si="203"/>
        <v>6885</v>
      </c>
      <c r="AW98" s="68">
        <f t="shared" si="203"/>
        <v>5432</v>
      </c>
      <c r="AX98" s="68">
        <f t="shared" si="203"/>
        <v>5470</v>
      </c>
      <c r="AY98" s="68">
        <f t="shared" si="203"/>
        <v>12355</v>
      </c>
      <c r="AZ98" s="68">
        <f t="shared" si="203"/>
        <v>2294</v>
      </c>
      <c r="BA98" s="68">
        <f t="shared" si="203"/>
        <v>14649</v>
      </c>
      <c r="BB98" s="68">
        <f>S98</f>
        <v>2293.2736000000004</v>
      </c>
      <c r="BC98" s="68">
        <f>BB98</f>
        <v>2293.2736000000004</v>
      </c>
      <c r="BD98" s="61">
        <f>U98</f>
        <v>0</v>
      </c>
      <c r="BE98" s="61">
        <f aca="true" t="shared" si="204" ref="BE98:BL98">V98</f>
        <v>0</v>
      </c>
      <c r="BF98" s="61">
        <f t="shared" si="204"/>
        <v>0</v>
      </c>
      <c r="BG98" s="61">
        <f t="shared" si="204"/>
        <v>0.15654813297836032</v>
      </c>
      <c r="BH98" s="61">
        <f t="shared" si="204"/>
        <v>3.36</v>
      </c>
      <c r="BI98" s="61">
        <f t="shared" si="204"/>
        <v>9.47</v>
      </c>
      <c r="BJ98" s="61">
        <f t="shared" si="204"/>
        <v>2.8184523809523814</v>
      </c>
      <c r="BK98" s="61">
        <f t="shared" si="204"/>
        <v>0</v>
      </c>
      <c r="BL98" s="61">
        <f t="shared" si="204"/>
        <v>0</v>
      </c>
      <c r="BM98" s="61">
        <f>AD111</f>
        <v>0</v>
      </c>
      <c r="BN98" s="61">
        <f t="shared" si="197"/>
        <v>175.3204956895388</v>
      </c>
      <c r="BO98" s="61">
        <f t="shared" si="197"/>
        <v>0</v>
      </c>
      <c r="BP98" s="61">
        <f t="shared" si="197"/>
        <v>0.45450723836939416</v>
      </c>
      <c r="BQ98" s="61">
        <f t="shared" si="197"/>
        <v>0.361097254013157</v>
      </c>
      <c r="BR98" s="65"/>
      <c r="BS98" s="65"/>
      <c r="BT98" s="65"/>
      <c r="BU98" s="184">
        <f t="shared" si="198"/>
        <v>2016</v>
      </c>
      <c r="BV98" s="184">
        <f t="shared" si="198"/>
        <v>116</v>
      </c>
      <c r="BW98" s="184">
        <f t="shared" si="198"/>
        <v>16</v>
      </c>
      <c r="BX98" s="62">
        <f t="shared" si="198"/>
        <v>94000</v>
      </c>
      <c r="BY98" s="62">
        <f t="shared" si="198"/>
        <v>86740</v>
      </c>
      <c r="BZ98" s="62">
        <f t="shared" si="171"/>
        <v>174.64</v>
      </c>
      <c r="CA98" s="62">
        <f>BY98*BZ98/1000</f>
        <v>15148.2736</v>
      </c>
      <c r="CB98" s="62">
        <f t="shared" si="199"/>
        <v>1737</v>
      </c>
      <c r="CC98" s="62">
        <f t="shared" si="199"/>
        <v>57</v>
      </c>
      <c r="CD98" s="62">
        <f>CA98+CB98+CC98</f>
        <v>16942.2736</v>
      </c>
      <c r="CE98" s="62">
        <f aca="true" t="shared" si="205" ref="CE98:CK98">L98</f>
        <v>0</v>
      </c>
      <c r="CF98" s="62">
        <f t="shared" si="205"/>
        <v>6885</v>
      </c>
      <c r="CG98" s="62">
        <f t="shared" si="205"/>
        <v>5432</v>
      </c>
      <c r="CH98" s="62">
        <f t="shared" si="205"/>
        <v>5470</v>
      </c>
      <c r="CI98" s="62">
        <f t="shared" si="205"/>
        <v>12355</v>
      </c>
      <c r="CJ98" s="62">
        <f t="shared" si="205"/>
        <v>2294</v>
      </c>
      <c r="CK98" s="62">
        <f t="shared" si="205"/>
        <v>14649</v>
      </c>
      <c r="CL98" s="265">
        <f>'Annual Raw Data'!AX36</f>
        <v>1480.8799999999974</v>
      </c>
      <c r="CM98" s="265">
        <f>'Annual Raw Data'!AX38</f>
        <v>0</v>
      </c>
      <c r="CN98" s="62">
        <f aca="true" t="shared" si="206" ref="CN98:DA98">U98</f>
        <v>0</v>
      </c>
      <c r="CO98" s="62">
        <f t="shared" si="206"/>
        <v>0</v>
      </c>
      <c r="CP98" s="62">
        <f t="shared" si="206"/>
        <v>0</v>
      </c>
      <c r="CQ98" s="62">
        <f t="shared" si="206"/>
        <v>0.15654813297836032</v>
      </c>
      <c r="CR98" s="62">
        <f t="shared" si="206"/>
        <v>3.36</v>
      </c>
      <c r="CS98" s="62">
        <f t="shared" si="206"/>
        <v>9.47</v>
      </c>
      <c r="CT98" s="62">
        <f t="shared" si="206"/>
        <v>2.8184523809523814</v>
      </c>
      <c r="CU98" s="62">
        <f t="shared" si="206"/>
        <v>0</v>
      </c>
      <c r="CV98" s="62">
        <f t="shared" si="206"/>
        <v>0</v>
      </c>
      <c r="CW98" s="62">
        <f t="shared" si="206"/>
        <v>0</v>
      </c>
      <c r="CX98" s="62">
        <f t="shared" si="206"/>
        <v>175.3204956895388</v>
      </c>
      <c r="CY98" s="62">
        <f t="shared" si="206"/>
        <v>0</v>
      </c>
      <c r="CZ98" s="62">
        <f t="shared" si="206"/>
        <v>0.45450723836939416</v>
      </c>
      <c r="DA98" s="62">
        <f t="shared" si="206"/>
        <v>0.361097254013157</v>
      </c>
    </row>
    <row r="99" spans="2:105" s="65" customFormat="1" ht="12.75">
      <c r="B99" s="264">
        <v>2017</v>
      </c>
      <c r="C99" s="264">
        <f t="shared" si="190"/>
        <v>117</v>
      </c>
      <c r="D99" s="233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14604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16934</v>
      </c>
      <c r="L99" s="58"/>
      <c r="M99" s="56">
        <f>'Annual Raw Data'!$AU$21</f>
        <v>7054</v>
      </c>
      <c r="N99" s="56">
        <f>'Annual Raw Data'!$AU$22</f>
        <v>5601</v>
      </c>
      <c r="O99" s="56">
        <f>'Annual Raw Data'!$AU$25</f>
        <v>5302</v>
      </c>
      <c r="P99" s="56">
        <f>'Annual Raw Data'!$AU$26</f>
        <v>12356</v>
      </c>
      <c r="Q99" s="56">
        <f>'Annual Raw Data'!$AU$29</f>
        <v>2438</v>
      </c>
      <c r="R99" s="56">
        <f>'Annual Raw Data'!$AU$31</f>
        <v>14794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0.14465323779910774</v>
      </c>
      <c r="Y99" s="60">
        <f>'Annual Raw Data'!$AU$43</f>
        <v>3.4</v>
      </c>
      <c r="Z99" s="60">
        <v>9.3</v>
      </c>
      <c r="AA99" s="64">
        <f>Z99/Y99</f>
        <v>2.7352941176470593</v>
      </c>
      <c r="AE99" s="57">
        <f t="shared" si="160"/>
        <v>177.77212628473262</v>
      </c>
      <c r="AG99" s="66">
        <f>M99/H99</f>
        <v>0.4830183511366749</v>
      </c>
      <c r="AH99" s="67">
        <f>O99/H99</f>
        <v>0.3630512188441523</v>
      </c>
      <c r="AI99" s="67">
        <f>N99/H99</f>
        <v>0.38352506162695155</v>
      </c>
      <c r="AK99" s="179">
        <f t="shared" si="202"/>
        <v>2017</v>
      </c>
      <c r="AL99" s="179">
        <f t="shared" si="202"/>
        <v>117</v>
      </c>
      <c r="AM99" s="179">
        <f t="shared" si="202"/>
        <v>17</v>
      </c>
      <c r="AN99" s="68">
        <f t="shared" si="202"/>
        <v>90200</v>
      </c>
      <c r="AO99" s="68">
        <f t="shared" si="202"/>
        <v>82700</v>
      </c>
      <c r="AP99" s="69">
        <f>'Annual Raw Data'!AU10</f>
        <v>176.6</v>
      </c>
      <c r="AQ99" s="68">
        <f>AO99*AP99/1000</f>
        <v>14604.82</v>
      </c>
      <c r="AR99" s="68">
        <f aca="true" t="shared" si="207" ref="AR99:BA99">I99</f>
        <v>2293</v>
      </c>
      <c r="AS99" s="61">
        <f t="shared" si="207"/>
        <v>36</v>
      </c>
      <c r="AT99" s="68">
        <f t="shared" si="207"/>
        <v>16934</v>
      </c>
      <c r="AU99" s="61">
        <f t="shared" si="207"/>
        <v>0</v>
      </c>
      <c r="AV99" s="68">
        <f t="shared" si="207"/>
        <v>7054</v>
      </c>
      <c r="AW99" s="68">
        <f t="shared" si="207"/>
        <v>5601</v>
      </c>
      <c r="AX99" s="68">
        <f t="shared" si="207"/>
        <v>5302</v>
      </c>
      <c r="AY99" s="68">
        <f t="shared" si="207"/>
        <v>12356</v>
      </c>
      <c r="AZ99" s="68">
        <f t="shared" si="207"/>
        <v>2438</v>
      </c>
      <c r="BA99" s="68">
        <f t="shared" si="207"/>
        <v>14794</v>
      </c>
      <c r="BB99" s="68">
        <f>S99</f>
        <v>2140</v>
      </c>
      <c r="BC99" s="68">
        <f>BB99</f>
        <v>2140</v>
      </c>
      <c r="BD99" s="61">
        <f>U99</f>
        <v>0</v>
      </c>
      <c r="BE99" s="61">
        <f aca="true" t="shared" si="208" ref="BE99:BL99">V99</f>
        <v>0</v>
      </c>
      <c r="BF99" s="61">
        <f t="shared" si="208"/>
        <v>0</v>
      </c>
      <c r="BG99" s="61">
        <f t="shared" si="208"/>
        <v>0.14465323779910774</v>
      </c>
      <c r="BH99" s="61">
        <f t="shared" si="208"/>
        <v>3.4</v>
      </c>
      <c r="BI99" s="61">
        <f t="shared" si="208"/>
        <v>9.3</v>
      </c>
      <c r="BJ99" s="61">
        <f t="shared" si="208"/>
        <v>2.7352941176470593</v>
      </c>
      <c r="BK99" s="61">
        <f t="shared" si="208"/>
        <v>0</v>
      </c>
      <c r="BL99" s="61">
        <f t="shared" si="208"/>
        <v>0</v>
      </c>
      <c r="BM99" s="61">
        <f>AD112</f>
        <v>0</v>
      </c>
      <c r="BN99" s="61">
        <f aca="true" t="shared" si="209" ref="BN99:BQ100">AE99</f>
        <v>177.77212628473262</v>
      </c>
      <c r="BO99" s="61">
        <f t="shared" si="209"/>
        <v>0</v>
      </c>
      <c r="BP99" s="61">
        <f t="shared" si="209"/>
        <v>0.4830183511366749</v>
      </c>
      <c r="BQ99" s="61">
        <f t="shared" si="209"/>
        <v>0.3630512188441523</v>
      </c>
      <c r="BU99" s="184">
        <f aca="true" t="shared" si="210" ref="BU99:BY100">B99</f>
        <v>2017</v>
      </c>
      <c r="BV99" s="184">
        <f t="shared" si="210"/>
        <v>117</v>
      </c>
      <c r="BW99" s="184">
        <f t="shared" si="210"/>
        <v>17</v>
      </c>
      <c r="BX99" s="62">
        <f t="shared" si="210"/>
        <v>90200</v>
      </c>
      <c r="BY99" s="62">
        <f t="shared" si="210"/>
        <v>82700</v>
      </c>
      <c r="BZ99" s="62">
        <f>'Annual Raw Data'!AU10</f>
        <v>176.6</v>
      </c>
      <c r="CA99" s="62">
        <f>BY99*BZ99/1000</f>
        <v>14604.82</v>
      </c>
      <c r="CB99" s="62">
        <f t="shared" si="199"/>
        <v>2293</v>
      </c>
      <c r="CC99" s="62">
        <f t="shared" si="199"/>
        <v>36</v>
      </c>
      <c r="CD99" s="62">
        <f>CA99+CB99+CC99</f>
        <v>16933.82</v>
      </c>
      <c r="CE99" s="62">
        <f aca="true" t="shared" si="211" ref="CE99:CK99">L99</f>
        <v>0</v>
      </c>
      <c r="CF99" s="62">
        <f t="shared" si="211"/>
        <v>7054</v>
      </c>
      <c r="CG99" s="62">
        <f t="shared" si="211"/>
        <v>5601</v>
      </c>
      <c r="CH99" s="62">
        <f t="shared" si="211"/>
        <v>5302</v>
      </c>
      <c r="CI99" s="62">
        <f t="shared" si="211"/>
        <v>12356</v>
      </c>
      <c r="CJ99" s="62">
        <f t="shared" si="211"/>
        <v>2438</v>
      </c>
      <c r="CK99" s="62">
        <f t="shared" si="211"/>
        <v>14794</v>
      </c>
      <c r="CL99" s="265">
        <f>'Annual Raw Data'!AX37</f>
        <v>0</v>
      </c>
      <c r="CM99" s="265">
        <f>'Annual Raw Data'!AX39</f>
        <v>0</v>
      </c>
      <c r="CN99" s="62">
        <f aca="true" t="shared" si="212" ref="CN99:DA99">U99</f>
        <v>0</v>
      </c>
      <c r="CO99" s="62">
        <f t="shared" si="212"/>
        <v>0</v>
      </c>
      <c r="CP99" s="62">
        <f t="shared" si="212"/>
        <v>0</v>
      </c>
      <c r="CQ99" s="62">
        <f t="shared" si="212"/>
        <v>0.14465323779910774</v>
      </c>
      <c r="CR99" s="62">
        <f t="shared" si="212"/>
        <v>3.4</v>
      </c>
      <c r="CS99" s="62">
        <f t="shared" si="212"/>
        <v>9.3</v>
      </c>
      <c r="CT99" s="62">
        <f t="shared" si="212"/>
        <v>2.7352941176470593</v>
      </c>
      <c r="CU99" s="62">
        <f t="shared" si="212"/>
        <v>0</v>
      </c>
      <c r="CV99" s="62">
        <f t="shared" si="212"/>
        <v>0</v>
      </c>
      <c r="CW99" s="62">
        <f t="shared" si="212"/>
        <v>0</v>
      </c>
      <c r="CX99" s="62">
        <f t="shared" si="212"/>
        <v>177.77212628473262</v>
      </c>
      <c r="CY99" s="62">
        <f t="shared" si="212"/>
        <v>0</v>
      </c>
      <c r="CZ99" s="62">
        <f t="shared" si="212"/>
        <v>0.4830183511366749</v>
      </c>
      <c r="DA99" s="62">
        <f t="shared" si="212"/>
        <v>0.3630512188441523</v>
      </c>
    </row>
    <row r="100" spans="2:105" s="65" customFormat="1" ht="12.75">
      <c r="B100" s="259">
        <v>2018</v>
      </c>
      <c r="C100" s="259">
        <f t="shared" si="190"/>
        <v>118</v>
      </c>
      <c r="D100" s="251">
        <v>18</v>
      </c>
      <c r="E100" s="240">
        <f>'Annual Raw Data'!$AV$8*1000</f>
        <v>89100</v>
      </c>
      <c r="F100" s="240">
        <f>'Annual Raw Data'!$AV$9*1000</f>
        <v>81800</v>
      </c>
      <c r="G100" s="241">
        <f>'Annual Raw Data'!$AV$10</f>
        <v>180.7</v>
      </c>
      <c r="H100" s="240">
        <f>'Annual Raw Data'!$AV$12</f>
        <v>14778</v>
      </c>
      <c r="I100" s="240">
        <f>'Annual Raw Data'!$AV$13</f>
        <v>2140</v>
      </c>
      <c r="J100" s="242">
        <f>'Annual Raw Data'!$AV$14</f>
        <v>50</v>
      </c>
      <c r="K100" s="240">
        <f>'Annual Raw Data'!$AV$15</f>
        <v>16968</v>
      </c>
      <c r="L100" s="242"/>
      <c r="M100" s="240">
        <f>'Annual Raw Data'!$AV$21</f>
        <v>7130</v>
      </c>
      <c r="N100" s="240">
        <f>'Annual Raw Data'!$AV$22</f>
        <v>5650</v>
      </c>
      <c r="O100" s="240">
        <f>'Annual Raw Data'!$AV$25</f>
        <v>5550</v>
      </c>
      <c r="P100" s="240">
        <f>'Annual Raw Data'!$AV$26</f>
        <v>12680</v>
      </c>
      <c r="Q100" s="240">
        <f>'Annual Raw Data'!$AV$29</f>
        <v>2475</v>
      </c>
      <c r="R100" s="240">
        <f>'Annual Raw Data'!$AV$31</f>
        <v>15155</v>
      </c>
      <c r="S100" s="240">
        <f>'Annual Raw Data'!$AV$34</f>
        <v>1813</v>
      </c>
      <c r="T100" s="240">
        <f>'Annual Raw Data'!$AV$36</f>
        <v>0</v>
      </c>
      <c r="U100" s="243">
        <f>'Annual Raw Data'!$AV$37</f>
        <v>0</v>
      </c>
      <c r="V100" s="243">
        <f>'Annual Raw Data'!$AV$38</f>
        <v>0</v>
      </c>
      <c r="W100" s="242">
        <f>'Annual Raw Data'!$AV$39</f>
        <v>0</v>
      </c>
      <c r="X100" s="244">
        <f>'Annual Raw Data'!$AV$41</f>
        <v>0.11963048498845266</v>
      </c>
      <c r="Y100" s="245">
        <f>'Annual Raw Data'!$AV$43</f>
        <v>3.5</v>
      </c>
      <c r="Z100" s="245">
        <v>10</v>
      </c>
      <c r="AA100" s="246">
        <f>Z100/Y100</f>
        <v>2.857142857142857</v>
      </c>
      <c r="AB100" s="247"/>
      <c r="AC100" s="247"/>
      <c r="AD100" s="247"/>
      <c r="AE100" s="241">
        <f t="shared" si="160"/>
        <v>180.22375687992644</v>
      </c>
      <c r="AF100" s="247"/>
      <c r="AG100" s="248">
        <f>M100/H100</f>
        <v>0.48247394776018404</v>
      </c>
      <c r="AH100" s="249">
        <f>O100/H100</f>
        <v>0.3755582622817702</v>
      </c>
      <c r="AI100" s="249">
        <f>N100/H100</f>
        <v>0.38232507781837866</v>
      </c>
      <c r="AJ100" s="252"/>
      <c r="AK100" s="253">
        <f>B100</f>
        <v>2018</v>
      </c>
      <c r="AL100" s="253">
        <f>C100</f>
        <v>118</v>
      </c>
      <c r="AM100" s="253">
        <f>D100</f>
        <v>18</v>
      </c>
      <c r="AN100" s="254">
        <f>E100</f>
        <v>89100</v>
      </c>
      <c r="AO100" s="254">
        <f>F100</f>
        <v>81800</v>
      </c>
      <c r="AP100" s="255">
        <f>'Annual Raw Data'!AW10</f>
        <v>123.11</v>
      </c>
      <c r="AQ100" s="254">
        <f>AO100*AP100/1000</f>
        <v>10070.398</v>
      </c>
      <c r="AR100" s="254">
        <f aca="true" t="shared" si="213" ref="AR100:BA100">I100</f>
        <v>2140</v>
      </c>
      <c r="AS100" s="256">
        <f t="shared" si="213"/>
        <v>50</v>
      </c>
      <c r="AT100" s="254">
        <f t="shared" si="213"/>
        <v>16968</v>
      </c>
      <c r="AU100" s="256">
        <f t="shared" si="213"/>
        <v>0</v>
      </c>
      <c r="AV100" s="254">
        <f t="shared" si="213"/>
        <v>7130</v>
      </c>
      <c r="AW100" s="254">
        <f t="shared" si="213"/>
        <v>5650</v>
      </c>
      <c r="AX100" s="254">
        <f t="shared" si="213"/>
        <v>5550</v>
      </c>
      <c r="AY100" s="254">
        <f t="shared" si="213"/>
        <v>12680</v>
      </c>
      <c r="AZ100" s="254">
        <f t="shared" si="213"/>
        <v>2475</v>
      </c>
      <c r="BA100" s="254">
        <f t="shared" si="213"/>
        <v>15155</v>
      </c>
      <c r="BB100" s="254">
        <f>S100</f>
        <v>1813</v>
      </c>
      <c r="BC100" s="254">
        <f>BB100</f>
        <v>1813</v>
      </c>
      <c r="BD100" s="256">
        <f>U100</f>
        <v>0</v>
      </c>
      <c r="BE100" s="256">
        <f aca="true" t="shared" si="214" ref="BE100:BL100">V100</f>
        <v>0</v>
      </c>
      <c r="BF100" s="256">
        <f t="shared" si="214"/>
        <v>0</v>
      </c>
      <c r="BG100" s="256">
        <f t="shared" si="214"/>
        <v>0.11963048498845266</v>
      </c>
      <c r="BH100" s="256">
        <f t="shared" si="214"/>
        <v>3.5</v>
      </c>
      <c r="BI100" s="256">
        <f t="shared" si="214"/>
        <v>10</v>
      </c>
      <c r="BJ100" s="256">
        <f t="shared" si="214"/>
        <v>2.857142857142857</v>
      </c>
      <c r="BK100" s="256">
        <f t="shared" si="214"/>
        <v>0</v>
      </c>
      <c r="BL100" s="256">
        <f t="shared" si="214"/>
        <v>0</v>
      </c>
      <c r="BM100" s="256">
        <f>AD113</f>
        <v>0</v>
      </c>
      <c r="BN100" s="256">
        <f t="shared" si="209"/>
        <v>180.22375687992644</v>
      </c>
      <c r="BO100" s="256">
        <f t="shared" si="209"/>
        <v>0</v>
      </c>
      <c r="BP100" s="256">
        <f t="shared" si="209"/>
        <v>0.48247394776018404</v>
      </c>
      <c r="BQ100" s="256">
        <f t="shared" si="209"/>
        <v>0.3755582622817702</v>
      </c>
      <c r="BR100" s="252"/>
      <c r="BS100" s="252"/>
      <c r="BT100" s="252"/>
      <c r="BU100" s="257">
        <f t="shared" si="210"/>
        <v>2018</v>
      </c>
      <c r="BV100" s="257">
        <f t="shared" si="210"/>
        <v>118</v>
      </c>
      <c r="BW100" s="257">
        <f t="shared" si="210"/>
        <v>18</v>
      </c>
      <c r="BX100" s="258">
        <f t="shared" si="210"/>
        <v>89100</v>
      </c>
      <c r="BY100" s="258">
        <f t="shared" si="210"/>
        <v>81800</v>
      </c>
      <c r="BZ100" s="258">
        <f>'Annual Raw Data'!AX10</f>
        <v>176.6</v>
      </c>
      <c r="CA100" s="258">
        <f>BY100*BZ100/1000</f>
        <v>14445.88</v>
      </c>
      <c r="CB100" s="258">
        <f>I100</f>
        <v>2140</v>
      </c>
      <c r="CC100" s="258">
        <f>J100</f>
        <v>50</v>
      </c>
      <c r="CD100" s="258">
        <f>CA100+CB100+CC100</f>
        <v>16635.879999999997</v>
      </c>
      <c r="CE100" s="258">
        <f aca="true" t="shared" si="215" ref="CE100:CK100">L100</f>
        <v>0</v>
      </c>
      <c r="CF100" s="258">
        <f t="shared" si="215"/>
        <v>7130</v>
      </c>
      <c r="CG100" s="258">
        <f t="shared" si="215"/>
        <v>5650</v>
      </c>
      <c r="CH100" s="258">
        <f t="shared" si="215"/>
        <v>5550</v>
      </c>
      <c r="CI100" s="258">
        <f t="shared" si="215"/>
        <v>12680</v>
      </c>
      <c r="CJ100" s="258">
        <f t="shared" si="215"/>
        <v>2475</v>
      </c>
      <c r="CK100" s="258">
        <f t="shared" si="215"/>
        <v>15155</v>
      </c>
      <c r="CL100" s="260">
        <f>'Annual Raw Data'!AX38</f>
        <v>0</v>
      </c>
      <c r="CM100" s="260">
        <f>'Annual Raw Data'!AX40</f>
        <v>0</v>
      </c>
      <c r="CN100" s="258">
        <f aca="true" t="shared" si="216" ref="CN100:DA100">U100</f>
        <v>0</v>
      </c>
      <c r="CO100" s="258">
        <f t="shared" si="216"/>
        <v>0</v>
      </c>
      <c r="CP100" s="258">
        <f t="shared" si="216"/>
        <v>0</v>
      </c>
      <c r="CQ100" s="258">
        <f t="shared" si="216"/>
        <v>0.11963048498845266</v>
      </c>
      <c r="CR100" s="258">
        <f t="shared" si="216"/>
        <v>3.5</v>
      </c>
      <c r="CS100" s="258">
        <f t="shared" si="216"/>
        <v>10</v>
      </c>
      <c r="CT100" s="258">
        <f t="shared" si="216"/>
        <v>2.857142857142857</v>
      </c>
      <c r="CU100" s="258">
        <f t="shared" si="216"/>
        <v>0</v>
      </c>
      <c r="CV100" s="258">
        <f t="shared" si="216"/>
        <v>0</v>
      </c>
      <c r="CW100" s="258">
        <f t="shared" si="216"/>
        <v>0</v>
      </c>
      <c r="CX100" s="258">
        <f t="shared" si="216"/>
        <v>180.22375687992644</v>
      </c>
      <c r="CY100" s="258">
        <f t="shared" si="216"/>
        <v>0</v>
      </c>
      <c r="CZ100" s="258">
        <f t="shared" si="216"/>
        <v>0.48247394776018404</v>
      </c>
      <c r="DA100" s="258">
        <f t="shared" si="216"/>
        <v>0.3755582622817702</v>
      </c>
    </row>
    <row r="101" spans="2:105" s="65" customFormat="1" ht="12.75">
      <c r="B101" s="264"/>
      <c r="C101" s="264"/>
      <c r="D101" s="233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79"/>
      <c r="AL101" s="179"/>
      <c r="AM101" s="179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4"/>
      <c r="BV101" s="184"/>
      <c r="BW101" s="184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5"/>
      <c r="CM101" s="265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4"/>
      <c r="C102" s="264"/>
      <c r="D102" s="233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9"/>
      <c r="AL102" s="179"/>
      <c r="AM102" s="179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4"/>
      <c r="BV102" s="184"/>
      <c r="BW102" s="184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5"/>
      <c r="CM102" s="265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4"/>
      <c r="C103" s="264"/>
      <c r="D103" s="233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9"/>
      <c r="AL103" s="179"/>
      <c r="AM103" s="179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4"/>
      <c r="BV103" s="184"/>
      <c r="BW103" s="184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5"/>
      <c r="CM103" s="265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4"/>
      <c r="C104" s="264"/>
      <c r="D104" s="233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9"/>
      <c r="AL104" s="179"/>
      <c r="AM104" s="179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4"/>
      <c r="BV104" s="184"/>
      <c r="BW104" s="184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5"/>
      <c r="CM104" s="265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4"/>
      <c r="C105" s="264"/>
      <c r="D105" s="233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9"/>
      <c r="AL105" s="179"/>
      <c r="AM105" s="179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4"/>
      <c r="BV105" s="184"/>
      <c r="BW105" s="184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5"/>
      <c r="CM105" s="265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4"/>
      <c r="C106" s="264"/>
      <c r="D106" s="233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9"/>
      <c r="AL106" s="179"/>
      <c r="AM106" s="179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4"/>
      <c r="BV106" s="184"/>
      <c r="BW106" s="184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5"/>
      <c r="CM106" s="265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4"/>
      <c r="C107" s="264"/>
      <c r="D107" s="233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9"/>
      <c r="AL107" s="179"/>
      <c r="AM107" s="179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4"/>
      <c r="BV107" s="184"/>
      <c r="BW107" s="184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5"/>
      <c r="CM107" s="265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4"/>
      <c r="C108" s="264"/>
      <c r="D108" s="233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9"/>
      <c r="AL108" s="179"/>
      <c r="AM108" s="179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4"/>
      <c r="BV108" s="184"/>
      <c r="BW108" s="184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5"/>
      <c r="CM108" s="265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4"/>
      <c r="C109" s="264"/>
      <c r="D109" s="233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9"/>
      <c r="AL109" s="179"/>
      <c r="AM109" s="179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4"/>
      <c r="BV109" s="184"/>
      <c r="BW109" s="184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5"/>
      <c r="CM109" s="265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4"/>
      <c r="C110" s="264"/>
      <c r="D110" s="233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9"/>
      <c r="AL110" s="179"/>
      <c r="AM110" s="179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4"/>
      <c r="BV110" s="184"/>
      <c r="BW110" s="184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5"/>
      <c r="CM110" s="265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Z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0" width="9.140625" style="70" customWidth="1"/>
    <col min="51" max="51" width="4.7109375" style="70" customWidth="1"/>
    <col min="52" max="16384" width="9.7109375" style="70" customWidth="1"/>
  </cols>
  <sheetData>
    <row r="1" spans="2:3" ht="12.75">
      <c r="B1" s="194" t="s">
        <v>285</v>
      </c>
      <c r="C1" s="71"/>
    </row>
    <row r="2" spans="2:48" ht="12.75">
      <c r="B2" s="200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</row>
    <row r="3" spans="2:50" ht="12.75">
      <c r="B3" s="73" t="str">
        <f>B2&amp;" "&amp;"&amp; K-State Ag. Econ. Dept."</f>
        <v>Source:  USDA WASDE Report 10.12.18 &amp; K-State Ag. Econ. Dept.</v>
      </c>
      <c r="Z3" s="74"/>
      <c r="AA3" s="75"/>
      <c r="AB3" s="75"/>
      <c r="AF3" s="74"/>
      <c r="AG3" s="74"/>
      <c r="AH3" s="74"/>
      <c r="AQ3" s="250"/>
      <c r="AR3" s="250"/>
      <c r="AS3" s="250"/>
      <c r="AT3" s="250"/>
      <c r="AU3" s="250"/>
      <c r="AV3" s="138" t="s">
        <v>266</v>
      </c>
      <c r="AW3" s="138"/>
      <c r="AX3" s="138"/>
    </row>
    <row r="4" spans="3:58" ht="12.75">
      <c r="C4" s="76"/>
      <c r="D4" s="76"/>
      <c r="E4" s="76"/>
      <c r="F4" s="76"/>
      <c r="G4" s="197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0"/>
      <c r="AO4" s="230"/>
      <c r="AP4" s="230"/>
      <c r="AQ4" s="230"/>
      <c r="AR4" s="230"/>
      <c r="AS4" s="230"/>
      <c r="AT4" s="230"/>
      <c r="AU4" s="230"/>
      <c r="AV4" s="230" t="s">
        <v>267</v>
      </c>
      <c r="AW4" s="139" t="s">
        <v>227</v>
      </c>
      <c r="AX4" s="139" t="s">
        <v>228</v>
      </c>
      <c r="BB4" s="71" t="s">
        <v>269</v>
      </c>
      <c r="BC4" s="150">
        <f>COUNT(C8:AS8)</f>
        <v>43</v>
      </c>
      <c r="BD4" s="150">
        <f>COUNT(AJ8:AS8)</f>
        <v>10</v>
      </c>
      <c r="BF4" s="72" t="s">
        <v>19</v>
      </c>
    </row>
    <row r="5" spans="2:78" ht="12.75">
      <c r="B5" s="197" t="s">
        <v>20</v>
      </c>
      <c r="C5" s="199">
        <v>73</v>
      </c>
      <c r="D5" s="199">
        <v>74</v>
      </c>
      <c r="E5" s="199">
        <v>75</v>
      </c>
      <c r="F5" s="199">
        <v>76</v>
      </c>
      <c r="G5" s="199">
        <v>77</v>
      </c>
      <c r="H5" s="199">
        <v>78</v>
      </c>
      <c r="I5" s="199">
        <v>79</v>
      </c>
      <c r="J5" s="199">
        <v>80</v>
      </c>
      <c r="K5" s="199">
        <v>81</v>
      </c>
      <c r="L5" s="199">
        <v>82</v>
      </c>
      <c r="M5" s="199">
        <v>83</v>
      </c>
      <c r="N5" s="199">
        <v>84</v>
      </c>
      <c r="O5" s="199">
        <v>85</v>
      </c>
      <c r="P5" s="199">
        <v>86</v>
      </c>
      <c r="Q5" s="199">
        <v>87</v>
      </c>
      <c r="R5" s="199">
        <v>88</v>
      </c>
      <c r="S5" s="199">
        <v>89</v>
      </c>
      <c r="T5" s="199">
        <v>90</v>
      </c>
      <c r="U5" s="199">
        <v>91</v>
      </c>
      <c r="V5" s="199">
        <v>92</v>
      </c>
      <c r="W5" s="199">
        <v>93</v>
      </c>
      <c r="X5" s="199">
        <v>94</v>
      </c>
      <c r="Y5" s="199">
        <v>95</v>
      </c>
      <c r="Z5" s="73">
        <v>96</v>
      </c>
      <c r="AA5" s="73">
        <v>97</v>
      </c>
      <c r="AB5" s="73">
        <v>98</v>
      </c>
      <c r="AC5" s="73">
        <v>99</v>
      </c>
      <c r="AD5" s="203" t="s">
        <v>21</v>
      </c>
      <c r="AE5" s="203" t="s">
        <v>16</v>
      </c>
      <c r="AF5" s="203" t="s">
        <v>83</v>
      </c>
      <c r="AG5" s="203" t="s">
        <v>25</v>
      </c>
      <c r="AH5" s="203" t="s">
        <v>211</v>
      </c>
      <c r="AI5" s="204" t="s">
        <v>223</v>
      </c>
      <c r="AJ5" s="204" t="s">
        <v>225</v>
      </c>
      <c r="AK5" s="204" t="s">
        <v>232</v>
      </c>
      <c r="AL5" s="204" t="s">
        <v>247</v>
      </c>
      <c r="AM5" s="204" t="s">
        <v>262</v>
      </c>
      <c r="AN5" s="204">
        <v>10</v>
      </c>
      <c r="AO5" s="204">
        <v>11</v>
      </c>
      <c r="AP5" s="204">
        <v>12</v>
      </c>
      <c r="AQ5" s="204">
        <v>13</v>
      </c>
      <c r="AR5" s="204">
        <v>14</v>
      </c>
      <c r="AS5" s="204">
        <v>15</v>
      </c>
      <c r="AT5" s="204">
        <v>16</v>
      </c>
      <c r="AU5" s="204">
        <v>17</v>
      </c>
      <c r="AV5" s="205">
        <v>18</v>
      </c>
      <c r="AW5" s="205">
        <v>17</v>
      </c>
      <c r="AX5" s="205">
        <v>17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</row>
    <row r="6" spans="2:74" ht="13.5" thickBot="1">
      <c r="B6" s="195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140" t="s">
        <v>284</v>
      </c>
      <c r="AW6" s="140" t="s">
        <v>283</v>
      </c>
      <c r="AX6" s="140" t="s">
        <v>283</v>
      </c>
      <c r="AZ6" s="70" t="s">
        <v>273</v>
      </c>
      <c r="BA6" s="150" t="s">
        <v>271</v>
      </c>
      <c r="BB6" s="150" t="s">
        <v>272</v>
      </c>
      <c r="BC6" s="150" t="s">
        <v>270</v>
      </c>
      <c r="BD6" s="150" t="s">
        <v>270</v>
      </c>
      <c r="BJ6" s="72" t="s">
        <v>53</v>
      </c>
      <c r="BP6" s="72" t="s">
        <v>54</v>
      </c>
      <c r="BV6" s="72" t="s">
        <v>55</v>
      </c>
    </row>
    <row r="7" spans="2:78" ht="12.75">
      <c r="B7" s="19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8"/>
      <c r="AB7" s="189"/>
      <c r="AC7" s="188"/>
      <c r="AD7" s="188"/>
      <c r="AE7" s="188"/>
      <c r="AF7" s="188"/>
      <c r="AG7" s="188"/>
      <c r="AH7" s="188"/>
      <c r="AI7" s="190"/>
      <c r="AJ7" s="190"/>
      <c r="AK7" s="190"/>
      <c r="AL7" s="190"/>
      <c r="AM7" s="191"/>
      <c r="AN7" s="191"/>
      <c r="AO7" s="191"/>
      <c r="AP7" s="191"/>
      <c r="AQ7" s="191"/>
      <c r="AR7" s="191"/>
      <c r="AS7" s="191"/>
      <c r="AT7" s="191"/>
      <c r="AU7" s="191"/>
      <c r="AV7" s="192" t="s">
        <v>115</v>
      </c>
      <c r="AW7" s="192" t="s">
        <v>114</v>
      </c>
      <c r="AX7" s="192" t="s">
        <v>116</v>
      </c>
      <c r="AZ7" s="201"/>
      <c r="BH7" s="72" t="s">
        <v>56</v>
      </c>
      <c r="BJ7" s="79" t="s">
        <v>22</v>
      </c>
      <c r="BK7" s="79" t="s">
        <v>22</v>
      </c>
      <c r="BL7" s="72" t="s">
        <v>57</v>
      </c>
      <c r="BM7" s="72" t="s">
        <v>58</v>
      </c>
      <c r="BN7" s="79" t="s">
        <v>22</v>
      </c>
      <c r="BO7" s="79" t="s">
        <v>22</v>
      </c>
      <c r="BP7" s="79" t="s">
        <v>22</v>
      </c>
      <c r="BQ7" s="79" t="s">
        <v>22</v>
      </c>
      <c r="BR7" s="72" t="s">
        <v>59</v>
      </c>
      <c r="BS7" s="72" t="s">
        <v>60</v>
      </c>
      <c r="BU7" s="72" t="s">
        <v>61</v>
      </c>
      <c r="BV7" s="79" t="s">
        <v>22</v>
      </c>
      <c r="BW7" s="79" t="s">
        <v>22</v>
      </c>
      <c r="BX7" s="79" t="s">
        <v>22</v>
      </c>
      <c r="BY7" s="79" t="s">
        <v>22</v>
      </c>
      <c r="BZ7" s="79" t="s">
        <v>22</v>
      </c>
    </row>
    <row r="8" spans="2:77" ht="12.75">
      <c r="B8" s="197" t="s">
        <v>253</v>
      </c>
      <c r="C8" s="210">
        <v>72.3</v>
      </c>
      <c r="D8" s="210">
        <v>77.9</v>
      </c>
      <c r="E8" s="210">
        <v>78.7</v>
      </c>
      <c r="F8" s="210">
        <v>84.6</v>
      </c>
      <c r="G8" s="210">
        <v>84.3</v>
      </c>
      <c r="H8" s="210">
        <v>81.7</v>
      </c>
      <c r="I8" s="210">
        <v>81.4</v>
      </c>
      <c r="J8" s="210">
        <v>84</v>
      </c>
      <c r="K8" s="210">
        <v>84.1</v>
      </c>
      <c r="L8" s="210">
        <v>81.9</v>
      </c>
      <c r="M8" s="210">
        <v>60.2</v>
      </c>
      <c r="N8" s="210">
        <v>80.5</v>
      </c>
      <c r="O8" s="210">
        <v>83.3</v>
      </c>
      <c r="P8" s="210">
        <v>76.58</v>
      </c>
      <c r="Q8" s="210">
        <v>66.2</v>
      </c>
      <c r="R8" s="210">
        <v>67.717</v>
      </c>
      <c r="S8" s="210">
        <v>72.322</v>
      </c>
      <c r="T8" s="210">
        <v>74.166</v>
      </c>
      <c r="U8" s="210">
        <v>75.957</v>
      </c>
      <c r="V8" s="210">
        <v>79.311</v>
      </c>
      <c r="W8" s="210">
        <v>73.235</v>
      </c>
      <c r="X8" s="210">
        <v>79.175</v>
      </c>
      <c r="Y8" s="210">
        <v>71.245</v>
      </c>
      <c r="Z8" s="210">
        <v>79.2</v>
      </c>
      <c r="AA8" s="210">
        <v>79.537</v>
      </c>
      <c r="AB8" s="210">
        <v>80.187</v>
      </c>
      <c r="AC8" s="211">
        <v>77.4</v>
      </c>
      <c r="AD8" s="207">
        <v>79.551</v>
      </c>
      <c r="AE8" s="212">
        <v>75.8</v>
      </c>
      <c r="AF8" s="212">
        <v>78.9</v>
      </c>
      <c r="AG8" s="211">
        <v>78.6</v>
      </c>
      <c r="AH8" s="213">
        <v>80.9</v>
      </c>
      <c r="AI8" s="213">
        <v>81.8</v>
      </c>
      <c r="AJ8" s="214">
        <v>78.327</v>
      </c>
      <c r="AK8" s="214">
        <v>93.6</v>
      </c>
      <c r="AL8" s="214">
        <v>86</v>
      </c>
      <c r="AM8" s="215">
        <v>86.4</v>
      </c>
      <c r="AN8" s="215">
        <v>88.2</v>
      </c>
      <c r="AO8" s="215">
        <v>91.9</v>
      </c>
      <c r="AP8" s="215">
        <v>97.3</v>
      </c>
      <c r="AQ8" s="215">
        <v>95.4</v>
      </c>
      <c r="AR8" s="215">
        <v>90.6</v>
      </c>
      <c r="AS8" s="215">
        <v>88</v>
      </c>
      <c r="AT8" s="215">
        <v>94</v>
      </c>
      <c r="AU8" s="215">
        <v>90.2</v>
      </c>
      <c r="AV8" s="234">
        <v>89.1</v>
      </c>
      <c r="AW8" s="142">
        <f>AV8</f>
        <v>89.1</v>
      </c>
      <c r="AX8" s="141">
        <f>AW8</f>
        <v>89.1</v>
      </c>
      <c r="AZ8" s="202"/>
      <c r="BA8" s="239">
        <f aca="true" t="shared" si="0" ref="BA8:BA15">MIN(C8:AS8)</f>
        <v>60.2</v>
      </c>
      <c r="BB8" s="88">
        <f aca="true" t="shared" si="1" ref="BB8:BB15">MAX(C8:AS8)</f>
        <v>97.3</v>
      </c>
      <c r="BC8" s="151">
        <f aca="true" t="shared" si="2" ref="BC8:BC15">RANK(AS8,C8:AS8,0)</f>
        <v>7</v>
      </c>
      <c r="BD8" s="151">
        <f aca="true" t="shared" si="3" ref="BD8:BD15">RANK(AS8,AJ8:AS8,0)</f>
        <v>7</v>
      </c>
      <c r="BF8" s="72" t="s">
        <v>20</v>
      </c>
      <c r="BH8" s="72" t="s">
        <v>63</v>
      </c>
      <c r="BM8" s="72" t="s">
        <v>64</v>
      </c>
      <c r="BS8" s="72" t="s">
        <v>65</v>
      </c>
      <c r="BV8" s="72" t="s">
        <v>66</v>
      </c>
      <c r="BX8" s="72" t="s">
        <v>67</v>
      </c>
      <c r="BY8" s="72" t="s">
        <v>68</v>
      </c>
    </row>
    <row r="9" spans="2:77" ht="12.75">
      <c r="B9" s="197" t="s">
        <v>254</v>
      </c>
      <c r="C9" s="210">
        <v>62.1</v>
      </c>
      <c r="D9" s="210">
        <v>65.4</v>
      </c>
      <c r="E9" s="210">
        <v>67.6</v>
      </c>
      <c r="F9" s="210">
        <v>71.5</v>
      </c>
      <c r="G9" s="210">
        <v>71.6</v>
      </c>
      <c r="H9" s="210">
        <v>71.9</v>
      </c>
      <c r="I9" s="210">
        <v>72.4</v>
      </c>
      <c r="J9" s="210">
        <v>73</v>
      </c>
      <c r="K9" s="210">
        <v>74.5</v>
      </c>
      <c r="L9" s="210">
        <v>72.7</v>
      </c>
      <c r="M9" s="210">
        <v>51.5</v>
      </c>
      <c r="N9" s="210">
        <v>71.9</v>
      </c>
      <c r="O9" s="210">
        <v>75.2</v>
      </c>
      <c r="P9" s="210">
        <v>68.907</v>
      </c>
      <c r="Q9" s="210">
        <v>59.505</v>
      </c>
      <c r="R9" s="210">
        <v>58.25</v>
      </c>
      <c r="S9" s="210">
        <v>64.783</v>
      </c>
      <c r="T9" s="210">
        <v>66.952</v>
      </c>
      <c r="U9" s="210">
        <v>68.822</v>
      </c>
      <c r="V9" s="210">
        <v>72.077</v>
      </c>
      <c r="W9" s="210">
        <v>62.921</v>
      </c>
      <c r="X9" s="210">
        <v>72.887</v>
      </c>
      <c r="Y9" s="210">
        <v>64.995</v>
      </c>
      <c r="Z9" s="216">
        <v>72.6</v>
      </c>
      <c r="AA9" s="216">
        <v>72.7</v>
      </c>
      <c r="AB9" s="216">
        <v>72.6</v>
      </c>
      <c r="AC9" s="212">
        <v>70.5</v>
      </c>
      <c r="AD9" s="207">
        <v>72.44</v>
      </c>
      <c r="AE9" s="212">
        <v>68.808</v>
      </c>
      <c r="AF9" s="212">
        <v>69.313</v>
      </c>
      <c r="AG9" s="212">
        <v>70.9</v>
      </c>
      <c r="AH9" s="214">
        <v>73.6</v>
      </c>
      <c r="AI9" s="214">
        <v>75.1</v>
      </c>
      <c r="AJ9" s="214">
        <v>70.648</v>
      </c>
      <c r="AK9" s="214">
        <v>86.5</v>
      </c>
      <c r="AL9" s="217">
        <v>78.63</v>
      </c>
      <c r="AM9" s="215">
        <v>79.5</v>
      </c>
      <c r="AN9" s="215">
        <v>81.4</v>
      </c>
      <c r="AO9" s="215">
        <v>83.97</v>
      </c>
      <c r="AP9" s="215">
        <v>87.36</v>
      </c>
      <c r="AQ9" s="215">
        <v>87.47</v>
      </c>
      <c r="AR9" s="215">
        <v>83.12</v>
      </c>
      <c r="AS9" s="215">
        <v>80.8</v>
      </c>
      <c r="AT9" s="215">
        <v>86.74</v>
      </c>
      <c r="AU9" s="215">
        <v>82.7</v>
      </c>
      <c r="AV9" s="234">
        <v>81.8</v>
      </c>
      <c r="AW9" s="142">
        <f>AV9</f>
        <v>81.8</v>
      </c>
      <c r="AX9" s="141">
        <f>AW9</f>
        <v>81.8</v>
      </c>
      <c r="AZ9" s="202"/>
      <c r="BA9" s="89">
        <f t="shared" si="0"/>
        <v>51.5</v>
      </c>
      <c r="BB9" s="88">
        <f t="shared" si="1"/>
        <v>87.47</v>
      </c>
      <c r="BC9" s="151">
        <f t="shared" si="2"/>
        <v>7</v>
      </c>
      <c r="BD9" s="151">
        <f t="shared" si="3"/>
        <v>7</v>
      </c>
      <c r="BF9" s="72" t="s">
        <v>70</v>
      </c>
      <c r="BH9" s="72" t="s">
        <v>71</v>
      </c>
      <c r="BJ9" s="72" t="s">
        <v>73</v>
      </c>
      <c r="BK9" s="72" t="s">
        <v>74</v>
      </c>
      <c r="BL9" s="72" t="s">
        <v>75</v>
      </c>
      <c r="BM9" s="72" t="s">
        <v>76</v>
      </c>
      <c r="BP9" s="72" t="s">
        <v>77</v>
      </c>
      <c r="BR9" s="72" t="s">
        <v>78</v>
      </c>
      <c r="BS9" s="72" t="s">
        <v>79</v>
      </c>
      <c r="BU9" s="72" t="s">
        <v>80</v>
      </c>
      <c r="BV9" s="72" t="s">
        <v>81</v>
      </c>
      <c r="BW9" s="72" t="s">
        <v>82</v>
      </c>
      <c r="BX9" s="72" t="s">
        <v>85</v>
      </c>
      <c r="BY9" s="72" t="s">
        <v>86</v>
      </c>
    </row>
    <row r="10" spans="2:77" ht="12.75">
      <c r="B10" s="197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5">
        <v>152.8</v>
      </c>
      <c r="AO10" s="215">
        <v>147.17</v>
      </c>
      <c r="AP10" s="215">
        <v>123.11</v>
      </c>
      <c r="AQ10" s="215">
        <v>158.1</v>
      </c>
      <c r="AR10" s="215">
        <v>171.02</v>
      </c>
      <c r="AS10" s="215">
        <v>168.449</v>
      </c>
      <c r="AT10" s="215">
        <v>174.64</v>
      </c>
      <c r="AU10" s="215">
        <v>176.6</v>
      </c>
      <c r="AV10" s="234">
        <v>180.7</v>
      </c>
      <c r="AW10" s="141">
        <f>MIN(AI10:AV10)</f>
        <v>123.11</v>
      </c>
      <c r="AX10" s="141">
        <f>MAX(AI10:AU10)</f>
        <v>176.6</v>
      </c>
      <c r="AZ10" s="202"/>
      <c r="BA10" s="89">
        <f t="shared" si="0"/>
        <v>71.88073394495412</v>
      </c>
      <c r="BB10" s="88">
        <f t="shared" si="1"/>
        <v>171.02</v>
      </c>
      <c r="BC10" s="151">
        <f t="shared" si="2"/>
        <v>2</v>
      </c>
      <c r="BD10" s="151">
        <f t="shared" si="3"/>
        <v>2</v>
      </c>
      <c r="BF10" s="72" t="s">
        <v>87</v>
      </c>
      <c r="BH10" s="72" t="s">
        <v>88</v>
      </c>
      <c r="BJ10" s="72" t="s">
        <v>89</v>
      </c>
      <c r="BM10" s="72" t="s">
        <v>90</v>
      </c>
      <c r="BO10" s="72" t="s">
        <v>91</v>
      </c>
      <c r="BP10" s="72" t="s">
        <v>92</v>
      </c>
      <c r="BQ10" s="72" t="s">
        <v>93</v>
      </c>
      <c r="BR10" s="72" t="s">
        <v>94</v>
      </c>
      <c r="BS10" s="72" t="s">
        <v>95</v>
      </c>
      <c r="BU10" s="72" t="s">
        <v>96</v>
      </c>
      <c r="BV10" s="72" t="s">
        <v>97</v>
      </c>
      <c r="BX10" s="72" t="s">
        <v>98</v>
      </c>
      <c r="BY10" s="72" t="s">
        <v>99</v>
      </c>
    </row>
    <row r="11" spans="2:69" ht="12.75">
      <c r="B11" s="199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1">
        <f t="shared" si="7"/>
        <v>0.9229024943310657</v>
      </c>
      <c r="AO11" s="231">
        <f t="shared" si="7"/>
        <v>0.9137105549510337</v>
      </c>
      <c r="AP11" s="231">
        <f t="shared" si="7"/>
        <v>0.8978417266187051</v>
      </c>
      <c r="AQ11" s="231">
        <f aca="true" t="shared" si="8" ref="AQ11:AV11">AQ9/AQ8</f>
        <v>0.9168763102725366</v>
      </c>
      <c r="AR11" s="231">
        <f t="shared" si="8"/>
        <v>0.9174392935982341</v>
      </c>
      <c r="AS11" s="231">
        <f t="shared" si="8"/>
        <v>0.9181818181818181</v>
      </c>
      <c r="AT11" s="231">
        <f t="shared" si="8"/>
        <v>0.9227659574468084</v>
      </c>
      <c r="AU11" s="231">
        <f t="shared" si="8"/>
        <v>0.9168514412416852</v>
      </c>
      <c r="AV11" s="235">
        <f t="shared" si="8"/>
        <v>0.9180695847362514</v>
      </c>
      <c r="AW11" s="143"/>
      <c r="AX11" s="144"/>
      <c r="AZ11" s="201"/>
      <c r="BA11" s="91">
        <f t="shared" si="0"/>
        <v>0.8395378690629012</v>
      </c>
      <c r="BB11" s="91">
        <f t="shared" si="1"/>
        <v>0.9241452991452992</v>
      </c>
      <c r="BC11" s="151">
        <f t="shared" si="2"/>
        <v>5</v>
      </c>
      <c r="BD11" s="151">
        <f t="shared" si="3"/>
        <v>4</v>
      </c>
      <c r="BF11" s="71" t="s">
        <v>100</v>
      </c>
      <c r="BM11" s="72" t="s">
        <v>101</v>
      </c>
      <c r="BP11" s="72" t="s">
        <v>102</v>
      </c>
      <c r="BQ11" s="72" t="s">
        <v>103</v>
      </c>
    </row>
    <row r="12" spans="2:78" ht="12.75">
      <c r="B12" s="197" t="s">
        <v>256</v>
      </c>
      <c r="C12" s="206">
        <v>5671</v>
      </c>
      <c r="D12" s="206">
        <v>4701</v>
      </c>
      <c r="E12" s="206">
        <v>5841</v>
      </c>
      <c r="F12" s="206">
        <v>6289</v>
      </c>
      <c r="G12" s="206">
        <v>6505</v>
      </c>
      <c r="H12" s="206">
        <v>7268</v>
      </c>
      <c r="I12" s="206">
        <v>7928</v>
      </c>
      <c r="J12" s="206">
        <v>6639</v>
      </c>
      <c r="K12" s="206">
        <v>8119</v>
      </c>
      <c r="L12" s="206">
        <v>8235</v>
      </c>
      <c r="M12" s="206">
        <v>4174</v>
      </c>
      <c r="N12" s="206">
        <v>7672</v>
      </c>
      <c r="O12" s="206">
        <v>8875</v>
      </c>
      <c r="P12" s="206">
        <v>8225.764</v>
      </c>
      <c r="Q12" s="206">
        <v>7131.3</v>
      </c>
      <c r="R12" s="206">
        <v>4928.681</v>
      </c>
      <c r="S12" s="206">
        <v>7531.953</v>
      </c>
      <c r="T12" s="206">
        <v>7934.028</v>
      </c>
      <c r="U12" s="206">
        <v>7474.765</v>
      </c>
      <c r="V12" s="206">
        <v>9476.698</v>
      </c>
      <c r="W12" s="206">
        <v>6336.47</v>
      </c>
      <c r="X12" s="206">
        <v>10102.735</v>
      </c>
      <c r="Y12" s="206">
        <v>7373.876</v>
      </c>
      <c r="Z12" s="206">
        <v>9233</v>
      </c>
      <c r="AA12" s="206">
        <v>9207</v>
      </c>
      <c r="AB12" s="206">
        <v>9758.6</v>
      </c>
      <c r="AC12" s="207">
        <v>9431</v>
      </c>
      <c r="AD12" s="207">
        <v>9915</v>
      </c>
      <c r="AE12" s="207">
        <v>9507</v>
      </c>
      <c r="AF12" s="207">
        <v>8967</v>
      </c>
      <c r="AG12" s="207">
        <v>10089</v>
      </c>
      <c r="AH12" s="208">
        <v>11807</v>
      </c>
      <c r="AI12" s="208">
        <v>11114</v>
      </c>
      <c r="AJ12" s="208">
        <v>10535</v>
      </c>
      <c r="AK12" s="208">
        <v>13074</v>
      </c>
      <c r="AL12" s="208">
        <v>12092</v>
      </c>
      <c r="AM12" s="209">
        <v>13092</v>
      </c>
      <c r="AN12" s="209">
        <v>12447</v>
      </c>
      <c r="AO12" s="209">
        <v>12360</v>
      </c>
      <c r="AP12" s="209">
        <f aca="true" t="shared" si="9" ref="AP12:AX12">AP9*AP10</f>
        <v>10754.8896</v>
      </c>
      <c r="AQ12" s="209">
        <f t="shared" si="9"/>
        <v>13829.007</v>
      </c>
      <c r="AR12" s="209">
        <f t="shared" si="9"/>
        <v>14215.182400000002</v>
      </c>
      <c r="AS12" s="209">
        <v>13602</v>
      </c>
      <c r="AT12" s="209">
        <f>AT9*AT10</f>
        <v>15148.273599999999</v>
      </c>
      <c r="AU12" s="209">
        <v>14604</v>
      </c>
      <c r="AV12" s="236">
        <v>14778</v>
      </c>
      <c r="AW12" s="261">
        <f t="shared" si="9"/>
        <v>10070.398</v>
      </c>
      <c r="AX12" s="261">
        <f t="shared" si="9"/>
        <v>14445.88</v>
      </c>
      <c r="AZ12" s="202">
        <f>AS12/AS$12</f>
        <v>1</v>
      </c>
      <c r="BA12" s="93">
        <f t="shared" si="0"/>
        <v>4174</v>
      </c>
      <c r="BB12" s="94">
        <f t="shared" si="1"/>
        <v>14215.182400000002</v>
      </c>
      <c r="BC12" s="151">
        <f t="shared" si="2"/>
        <v>3</v>
      </c>
      <c r="BD12" s="151">
        <f t="shared" si="3"/>
        <v>3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</row>
    <row r="13" spans="2:77" ht="12.75">
      <c r="B13" s="197" t="s">
        <v>257</v>
      </c>
      <c r="C13" s="206">
        <v>708</v>
      </c>
      <c r="D13" s="206">
        <v>484</v>
      </c>
      <c r="E13" s="206">
        <v>558</v>
      </c>
      <c r="F13" s="206">
        <v>633</v>
      </c>
      <c r="G13" s="206">
        <v>1136</v>
      </c>
      <c r="H13" s="206">
        <v>1436</v>
      </c>
      <c r="I13" s="206">
        <v>1710</v>
      </c>
      <c r="J13" s="206">
        <v>2035</v>
      </c>
      <c r="K13" s="206">
        <v>1392</v>
      </c>
      <c r="L13" s="206">
        <v>2537</v>
      </c>
      <c r="M13" s="206">
        <v>3523</v>
      </c>
      <c r="N13" s="206">
        <v>1006</v>
      </c>
      <c r="O13" s="206">
        <v>1648</v>
      </c>
      <c r="P13" s="206">
        <v>4040</v>
      </c>
      <c r="Q13" s="206">
        <v>4882</v>
      </c>
      <c r="R13" s="206">
        <v>4259</v>
      </c>
      <c r="S13" s="206">
        <v>1930</v>
      </c>
      <c r="T13" s="206">
        <v>1344</v>
      </c>
      <c r="U13" s="206">
        <v>1521</v>
      </c>
      <c r="V13" s="206">
        <v>1100</v>
      </c>
      <c r="W13" s="206">
        <v>2113</v>
      </c>
      <c r="X13" s="206">
        <v>850</v>
      </c>
      <c r="Y13" s="206">
        <f>X34</f>
        <v>1558.295</v>
      </c>
      <c r="Z13" s="206">
        <v>426</v>
      </c>
      <c r="AA13" s="206">
        <f>Z34</f>
        <v>883</v>
      </c>
      <c r="AB13" s="206">
        <f>AA34</f>
        <v>1308</v>
      </c>
      <c r="AC13" s="207">
        <f>AB34</f>
        <v>1787.6000000000004</v>
      </c>
      <c r="AD13" s="207">
        <f>AC34</f>
        <v>1718.1000000000004</v>
      </c>
      <c r="AE13" s="207">
        <f>AD34</f>
        <v>1900.1000000000004</v>
      </c>
      <c r="AF13" s="207">
        <v>1596</v>
      </c>
      <c r="AG13" s="207">
        <v>1087</v>
      </c>
      <c r="AH13" s="214">
        <v>958</v>
      </c>
      <c r="AI13" s="218">
        <v>2114</v>
      </c>
      <c r="AJ13" s="214">
        <v>1967</v>
      </c>
      <c r="AK13" s="218">
        <f>AJ34</f>
        <v>1304</v>
      </c>
      <c r="AL13" s="208">
        <v>1624</v>
      </c>
      <c r="AM13" s="209">
        <v>1673</v>
      </c>
      <c r="AN13" s="209">
        <f aca="true" t="shared" si="10" ref="AN13:AS13">AM34</f>
        <v>1708</v>
      </c>
      <c r="AO13" s="209">
        <f t="shared" si="10"/>
        <v>1128</v>
      </c>
      <c r="AP13" s="209">
        <f t="shared" si="10"/>
        <v>989</v>
      </c>
      <c r="AQ13" s="209">
        <f t="shared" si="10"/>
        <v>820.8896000000004</v>
      </c>
      <c r="AR13" s="209">
        <f t="shared" si="10"/>
        <v>1231.8966</v>
      </c>
      <c r="AS13" s="209">
        <f t="shared" si="10"/>
        <v>1731</v>
      </c>
      <c r="AT13" s="209">
        <v>1737</v>
      </c>
      <c r="AU13" s="209">
        <v>2293</v>
      </c>
      <c r="AV13" s="236">
        <f>AU34</f>
        <v>2140</v>
      </c>
      <c r="AW13" s="144">
        <f>AV13</f>
        <v>2140</v>
      </c>
      <c r="AX13" s="144">
        <f>AW13</f>
        <v>2140</v>
      </c>
      <c r="AZ13" s="201"/>
      <c r="BA13" s="93">
        <f t="shared" si="0"/>
        <v>426</v>
      </c>
      <c r="BB13" s="94">
        <f t="shared" si="1"/>
        <v>4882</v>
      </c>
      <c r="BC13" s="151">
        <f t="shared" si="2"/>
        <v>13</v>
      </c>
      <c r="BD13" s="151">
        <f t="shared" si="3"/>
        <v>2</v>
      </c>
      <c r="BP13" s="72" t="s">
        <v>106</v>
      </c>
      <c r="BY13" s="72" t="s">
        <v>107</v>
      </c>
    </row>
    <row r="14" spans="2:77" ht="12.75">
      <c r="B14" s="197" t="s">
        <v>258</v>
      </c>
      <c r="C14" s="219">
        <v>1</v>
      </c>
      <c r="D14" s="219">
        <v>2</v>
      </c>
      <c r="E14" s="219">
        <v>2</v>
      </c>
      <c r="F14" s="219">
        <v>2</v>
      </c>
      <c r="G14" s="219">
        <v>2</v>
      </c>
      <c r="H14" s="219">
        <v>1</v>
      </c>
      <c r="I14" s="219">
        <v>1</v>
      </c>
      <c r="J14" s="219">
        <v>1</v>
      </c>
      <c r="K14" s="219">
        <v>1</v>
      </c>
      <c r="L14" s="219">
        <v>1</v>
      </c>
      <c r="M14" s="219">
        <v>2</v>
      </c>
      <c r="N14" s="206">
        <v>2</v>
      </c>
      <c r="O14" s="206">
        <v>10</v>
      </c>
      <c r="P14" s="206">
        <v>2</v>
      </c>
      <c r="Q14" s="206">
        <v>3</v>
      </c>
      <c r="R14" s="206">
        <v>3</v>
      </c>
      <c r="S14" s="206">
        <v>2</v>
      </c>
      <c r="T14" s="206">
        <v>3</v>
      </c>
      <c r="U14" s="206">
        <v>20</v>
      </c>
      <c r="V14" s="206">
        <v>7</v>
      </c>
      <c r="W14" s="206">
        <v>21</v>
      </c>
      <c r="X14" s="206">
        <v>9.56</v>
      </c>
      <c r="Y14" s="206">
        <v>16</v>
      </c>
      <c r="Z14" s="206">
        <v>13</v>
      </c>
      <c r="AA14" s="206">
        <v>9</v>
      </c>
      <c r="AB14" s="206">
        <v>19</v>
      </c>
      <c r="AC14" s="207">
        <v>14.5</v>
      </c>
      <c r="AD14" s="207">
        <v>7</v>
      </c>
      <c r="AE14" s="207">
        <v>10</v>
      </c>
      <c r="AF14" s="207">
        <v>14</v>
      </c>
      <c r="AG14" s="207">
        <v>14</v>
      </c>
      <c r="AH14" s="214">
        <v>11</v>
      </c>
      <c r="AI14" s="214">
        <v>9</v>
      </c>
      <c r="AJ14" s="214">
        <v>12</v>
      </c>
      <c r="AK14" s="214">
        <v>20</v>
      </c>
      <c r="AL14" s="214">
        <v>14</v>
      </c>
      <c r="AM14" s="220">
        <v>8</v>
      </c>
      <c r="AN14" s="215">
        <v>28</v>
      </c>
      <c r="AO14" s="215">
        <v>29</v>
      </c>
      <c r="AP14" s="215">
        <v>160</v>
      </c>
      <c r="AQ14" s="215">
        <v>36</v>
      </c>
      <c r="AR14" s="215">
        <v>32</v>
      </c>
      <c r="AS14" s="215">
        <v>68</v>
      </c>
      <c r="AT14" s="215">
        <v>57</v>
      </c>
      <c r="AU14" s="215">
        <v>36</v>
      </c>
      <c r="AV14" s="234">
        <v>50</v>
      </c>
      <c r="AW14" s="144">
        <f>AV14</f>
        <v>50</v>
      </c>
      <c r="AX14" s="144">
        <f>AW14</f>
        <v>50</v>
      </c>
      <c r="AZ14" s="201"/>
      <c r="BA14" s="87">
        <f t="shared" si="0"/>
        <v>1</v>
      </c>
      <c r="BB14" s="96">
        <f t="shared" si="1"/>
        <v>160</v>
      </c>
      <c r="BC14" s="151">
        <f t="shared" si="2"/>
        <v>2</v>
      </c>
      <c r="BD14" s="151">
        <f t="shared" si="3"/>
        <v>2</v>
      </c>
      <c r="BF14" s="97" t="s">
        <v>109</v>
      </c>
      <c r="BH14" s="92">
        <v>844</v>
      </c>
      <c r="BJ14" s="92">
        <v>2764</v>
      </c>
      <c r="BK14" s="92">
        <v>1</v>
      </c>
      <c r="BL14" s="92">
        <v>3609</v>
      </c>
      <c r="BM14" s="92">
        <v>271</v>
      </c>
      <c r="BP14" s="92">
        <v>2482</v>
      </c>
      <c r="BQ14" s="92">
        <v>2753</v>
      </c>
      <c r="BR14" s="92">
        <v>117</v>
      </c>
      <c r="BS14" s="92">
        <v>2870</v>
      </c>
      <c r="BU14" s="92">
        <v>403</v>
      </c>
      <c r="BV14" s="92">
        <f aca="true" t="shared" si="11" ref="BV14:BV37">BW14-BU14</f>
        <v>336</v>
      </c>
      <c r="BW14" s="92">
        <v>739</v>
      </c>
      <c r="BX14" s="98">
        <f aca="true" t="shared" si="12" ref="BX14:BX58">BW14/BS14</f>
        <v>0.25749128919860625</v>
      </c>
      <c r="BY14" s="99">
        <v>1.52</v>
      </c>
    </row>
    <row r="15" spans="2:77" ht="12.75">
      <c r="B15" s="197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X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16934</v>
      </c>
      <c r="AV15" s="144">
        <v>16968</v>
      </c>
      <c r="AW15" s="144">
        <f t="shared" si="14"/>
        <v>12260.398</v>
      </c>
      <c r="AX15" s="144">
        <f t="shared" si="14"/>
        <v>16635.879999999997</v>
      </c>
      <c r="AZ15" s="202">
        <f>AS15/AS$12</f>
        <v>1.132259961770328</v>
      </c>
      <c r="BA15" s="93">
        <f t="shared" si="0"/>
        <v>5187</v>
      </c>
      <c r="BB15" s="94">
        <f t="shared" si="1"/>
        <v>15479.079000000002</v>
      </c>
      <c r="BC15" s="151">
        <f t="shared" si="2"/>
        <v>2</v>
      </c>
      <c r="BD15" s="151">
        <f t="shared" si="3"/>
        <v>2</v>
      </c>
      <c r="BF15" s="97" t="s">
        <v>111</v>
      </c>
      <c r="BH15" s="92">
        <v>487</v>
      </c>
      <c r="BJ15" s="92">
        <v>2981</v>
      </c>
      <c r="BK15" s="92">
        <v>1</v>
      </c>
      <c r="BL15" s="92">
        <v>3469</v>
      </c>
      <c r="BM15" s="92">
        <v>243</v>
      </c>
      <c r="BP15" s="92">
        <v>2312</v>
      </c>
      <c r="BQ15" s="92">
        <v>2555</v>
      </c>
      <c r="BR15" s="92">
        <v>145</v>
      </c>
      <c r="BS15" s="92">
        <v>2700</v>
      </c>
      <c r="BU15" s="92">
        <v>236</v>
      </c>
      <c r="BV15" s="92">
        <f t="shared" si="11"/>
        <v>533</v>
      </c>
      <c r="BW15" s="92">
        <v>769</v>
      </c>
      <c r="BX15" s="98">
        <f t="shared" si="12"/>
        <v>0.2848148148148148</v>
      </c>
      <c r="BY15" s="99">
        <v>1.52</v>
      </c>
    </row>
    <row r="16" spans="2:77" ht="12.75">
      <c r="B16" s="19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141"/>
      <c r="AW16" s="143"/>
      <c r="AX16" s="144"/>
      <c r="AZ16" s="201"/>
      <c r="BA16" s="87"/>
      <c r="BB16" s="88"/>
      <c r="BC16" s="151"/>
      <c r="BD16" s="151"/>
      <c r="BF16" s="97" t="s">
        <v>112</v>
      </c>
      <c r="BH16" s="92">
        <v>769</v>
      </c>
      <c r="BJ16" s="92">
        <v>2882</v>
      </c>
      <c r="BK16" s="92">
        <v>1</v>
      </c>
      <c r="BL16" s="92">
        <v>3652</v>
      </c>
      <c r="BM16" s="92">
        <v>241</v>
      </c>
      <c r="BP16" s="92">
        <v>2387</v>
      </c>
      <c r="BQ16" s="92">
        <v>2628</v>
      </c>
      <c r="BR16" s="92">
        <v>104</v>
      </c>
      <c r="BS16" s="92">
        <v>2732</v>
      </c>
      <c r="BU16" s="92">
        <v>353</v>
      </c>
      <c r="BV16" s="92">
        <f t="shared" si="11"/>
        <v>567</v>
      </c>
      <c r="BW16" s="92">
        <v>920</v>
      </c>
      <c r="BX16" s="98">
        <f t="shared" si="12"/>
        <v>0.3367496339677892</v>
      </c>
      <c r="BY16" s="99">
        <v>1.48</v>
      </c>
    </row>
    <row r="17" spans="2:77" ht="12.75">
      <c r="B17" s="199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2">
        <f t="shared" si="16"/>
        <v>32.846858638743456</v>
      </c>
      <c r="AO17" s="232">
        <f t="shared" si="16"/>
        <v>33.97431541754434</v>
      </c>
      <c r="AP17" s="232">
        <f t="shared" si="16"/>
        <v>37.69799366420275</v>
      </c>
      <c r="AQ17" s="232">
        <f t="shared" si="16"/>
        <v>32.409867172675526</v>
      </c>
      <c r="AR17" s="232">
        <f t="shared" si="16"/>
        <v>30.40580049117062</v>
      </c>
      <c r="AS17" s="232">
        <f t="shared" si="16"/>
        <v>31.012353887526785</v>
      </c>
      <c r="AT17" s="232">
        <f>AT22/AT10</f>
        <v>31.10398534127348</v>
      </c>
      <c r="AU17" s="232">
        <f>AU22/AU10</f>
        <v>31.715741789354475</v>
      </c>
      <c r="AV17" s="146">
        <f>AV22/AV10</f>
        <v>31.267293857221915</v>
      </c>
      <c r="AW17" s="262">
        <f>AV17</f>
        <v>31.267293857221915</v>
      </c>
      <c r="AX17" s="263">
        <f>AW17</f>
        <v>31.267293857221915</v>
      </c>
      <c r="AZ17" s="201"/>
      <c r="BA17" s="89">
        <f>MIN(C17:AS17)</f>
        <v>7.698867848778855</v>
      </c>
      <c r="BB17" s="89">
        <f>MAX(C17:AS17)</f>
        <v>37.69799366420275</v>
      </c>
      <c r="BC17" s="151">
        <f>RANK(AS17,C17:AS17,0)</f>
        <v>5</v>
      </c>
      <c r="BD17" s="151">
        <f>RANK(AS17,AJ17:AS17,0)</f>
        <v>5</v>
      </c>
      <c r="BF17" s="97" t="s">
        <v>118</v>
      </c>
      <c r="BH17" s="92">
        <v>920</v>
      </c>
      <c r="BJ17" s="92">
        <v>2708</v>
      </c>
      <c r="BK17" s="92">
        <v>1</v>
      </c>
      <c r="BL17" s="92">
        <v>3629</v>
      </c>
      <c r="BM17" s="92">
        <v>249</v>
      </c>
      <c r="BP17" s="92">
        <v>2242</v>
      </c>
      <c r="BQ17" s="92">
        <v>2491</v>
      </c>
      <c r="BR17" s="92">
        <v>103</v>
      </c>
      <c r="BS17" s="92">
        <v>2594</v>
      </c>
      <c r="BU17" s="92">
        <v>381</v>
      </c>
      <c r="BV17" s="92">
        <f t="shared" si="11"/>
        <v>654</v>
      </c>
      <c r="BW17" s="92">
        <v>1035</v>
      </c>
      <c r="BX17" s="98">
        <f t="shared" si="12"/>
        <v>0.3989976869699306</v>
      </c>
      <c r="BY17" s="99">
        <v>1.43</v>
      </c>
    </row>
    <row r="18" spans="2:77" ht="12.75">
      <c r="B18" s="19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141"/>
      <c r="AW18" s="143"/>
      <c r="AX18" s="144"/>
      <c r="AZ18" s="201"/>
      <c r="BA18" s="87"/>
      <c r="BB18" s="88"/>
      <c r="BC18" s="151"/>
      <c r="BD18" s="151"/>
      <c r="BF18" s="97" t="s">
        <v>120</v>
      </c>
      <c r="BH18" s="92">
        <v>1035</v>
      </c>
      <c r="BJ18" s="92">
        <v>2873</v>
      </c>
      <c r="BK18" s="92">
        <v>1</v>
      </c>
      <c r="BL18" s="92">
        <v>3909</v>
      </c>
      <c r="BM18" s="92">
        <v>258</v>
      </c>
      <c r="BP18" s="92">
        <v>2366</v>
      </c>
      <c r="BQ18" s="92">
        <v>2624</v>
      </c>
      <c r="BR18" s="92">
        <v>120</v>
      </c>
      <c r="BS18" s="92">
        <v>2744</v>
      </c>
      <c r="BU18" s="92">
        <v>818</v>
      </c>
      <c r="BV18" s="92">
        <f t="shared" si="11"/>
        <v>347</v>
      </c>
      <c r="BW18" s="92">
        <v>1165</v>
      </c>
      <c r="BX18" s="98">
        <f t="shared" si="12"/>
        <v>0.42456268221574345</v>
      </c>
      <c r="BY18" s="99">
        <v>1.35</v>
      </c>
    </row>
    <row r="19" spans="2:77" ht="12.75">
      <c r="B19" s="197" t="s">
        <v>110</v>
      </c>
      <c r="C19" s="219">
        <v>18</v>
      </c>
      <c r="D19" s="219">
        <v>19</v>
      </c>
      <c r="E19" s="219">
        <v>20</v>
      </c>
      <c r="F19" s="219">
        <v>20</v>
      </c>
      <c r="G19" s="219">
        <v>20</v>
      </c>
      <c r="H19" s="219">
        <v>20</v>
      </c>
      <c r="I19" s="219">
        <v>20</v>
      </c>
      <c r="J19" s="219">
        <v>20</v>
      </c>
      <c r="K19" s="219">
        <v>19</v>
      </c>
      <c r="L19" s="219">
        <v>15</v>
      </c>
      <c r="M19" s="219">
        <v>19</v>
      </c>
      <c r="N19" s="206">
        <v>21</v>
      </c>
      <c r="O19" s="206">
        <v>20</v>
      </c>
      <c r="P19" s="206">
        <v>17</v>
      </c>
      <c r="Q19" s="206">
        <v>17</v>
      </c>
      <c r="R19" s="206">
        <v>18</v>
      </c>
      <c r="S19" s="206">
        <v>19</v>
      </c>
      <c r="T19" s="206">
        <v>19</v>
      </c>
      <c r="U19" s="206">
        <v>20</v>
      </c>
      <c r="V19" s="206">
        <v>19</v>
      </c>
      <c r="W19" s="206">
        <v>21</v>
      </c>
      <c r="X19" s="206">
        <v>20</v>
      </c>
      <c r="Y19" s="206">
        <v>21</v>
      </c>
      <c r="Z19" s="206">
        <v>22</v>
      </c>
      <c r="AA19" s="206">
        <v>22</v>
      </c>
      <c r="AB19" s="206">
        <v>22</v>
      </c>
      <c r="AC19" s="207">
        <v>22</v>
      </c>
      <c r="AD19" s="207">
        <v>22</v>
      </c>
      <c r="AE19" s="207">
        <v>22</v>
      </c>
      <c r="AF19" s="207">
        <v>22</v>
      </c>
      <c r="AG19" s="207">
        <v>22</v>
      </c>
      <c r="AH19" s="214">
        <v>22</v>
      </c>
      <c r="AI19" s="214">
        <v>22</v>
      </c>
      <c r="AJ19" s="214">
        <v>22</v>
      </c>
      <c r="AK19" s="214">
        <v>22</v>
      </c>
      <c r="AL19" s="214">
        <v>22</v>
      </c>
      <c r="AM19" s="209">
        <v>22</v>
      </c>
      <c r="AN19" s="209">
        <v>22</v>
      </c>
      <c r="AO19" s="209">
        <v>22</v>
      </c>
      <c r="AP19" s="209">
        <v>22</v>
      </c>
      <c r="AQ19" s="209">
        <v>22</v>
      </c>
      <c r="AR19" s="209"/>
      <c r="AS19" s="209"/>
      <c r="AT19" s="209"/>
      <c r="AU19" s="209"/>
      <c r="AV19" s="236"/>
      <c r="AW19" s="143"/>
      <c r="AX19" s="144"/>
      <c r="AZ19" s="201"/>
      <c r="BA19" s="87">
        <f>MIN(C19:AS19)</f>
        <v>15</v>
      </c>
      <c r="BB19" s="94">
        <f>MAX(C19:AS19)</f>
        <v>22</v>
      </c>
      <c r="BC19" s="151" t="e">
        <f>RANK(AS19,C19:AS19,0)</f>
        <v>#N/A</v>
      </c>
      <c r="BD19" s="151" t="e">
        <f>RANK(AS19,AJ19:AS19,0)</f>
        <v>#N/A</v>
      </c>
      <c r="BF19" s="97" t="s">
        <v>122</v>
      </c>
      <c r="BH19" s="92">
        <v>1165</v>
      </c>
      <c r="BJ19" s="92">
        <v>3075</v>
      </c>
      <c r="BK19" s="92">
        <v>1</v>
      </c>
      <c r="BL19" s="92">
        <v>4241</v>
      </c>
      <c r="BM19" s="92">
        <v>260</v>
      </c>
      <c r="BP19" s="92">
        <v>2378</v>
      </c>
      <c r="BQ19" s="92">
        <v>2638</v>
      </c>
      <c r="BR19" s="92">
        <v>184</v>
      </c>
      <c r="BS19" s="92">
        <v>2822</v>
      </c>
      <c r="BU19" s="92">
        <v>932</v>
      </c>
      <c r="BV19" s="92">
        <f t="shared" si="11"/>
        <v>487</v>
      </c>
      <c r="BW19" s="92">
        <v>1419</v>
      </c>
      <c r="BX19" s="98">
        <f t="shared" si="12"/>
        <v>0.502834868887314</v>
      </c>
      <c r="BY19" s="99">
        <v>1.29</v>
      </c>
    </row>
    <row r="20" spans="2:77" ht="12.75">
      <c r="B20" s="199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141"/>
      <c r="AW20" s="143"/>
      <c r="AX20" s="144"/>
      <c r="AZ20" s="201"/>
      <c r="BA20" s="87"/>
      <c r="BB20" s="88"/>
      <c r="BC20" s="151"/>
      <c r="BD20" s="151"/>
      <c r="BF20" s="97" t="s">
        <v>123</v>
      </c>
      <c r="BH20" s="92">
        <v>1419</v>
      </c>
      <c r="BJ20" s="92">
        <v>3045</v>
      </c>
      <c r="BK20" s="92">
        <v>2</v>
      </c>
      <c r="BL20" s="92">
        <v>4466</v>
      </c>
      <c r="BM20" s="92">
        <v>263</v>
      </c>
      <c r="BP20" s="92">
        <v>2534</v>
      </c>
      <c r="BQ20" s="92">
        <v>2797</v>
      </c>
      <c r="BR20" s="92">
        <v>200</v>
      </c>
      <c r="BS20" s="92">
        <v>2997</v>
      </c>
      <c r="BU20" s="92">
        <v>1101</v>
      </c>
      <c r="BV20" s="92">
        <f t="shared" si="11"/>
        <v>368</v>
      </c>
      <c r="BW20" s="92">
        <v>1469</v>
      </c>
      <c r="BX20" s="98">
        <f t="shared" si="12"/>
        <v>0.4901568234901568</v>
      </c>
      <c r="BY20" s="99">
        <v>1.11</v>
      </c>
    </row>
    <row r="21" spans="2:77" ht="12.75">
      <c r="B21" s="197" t="s">
        <v>117</v>
      </c>
      <c r="C21" s="219">
        <v>454</v>
      </c>
      <c r="D21" s="219">
        <v>478</v>
      </c>
      <c r="E21" s="219">
        <v>501</v>
      </c>
      <c r="F21" s="219">
        <v>522</v>
      </c>
      <c r="G21" s="219">
        <v>561</v>
      </c>
      <c r="H21" s="219">
        <v>588</v>
      </c>
      <c r="I21" s="219">
        <v>620</v>
      </c>
      <c r="J21" s="219">
        <v>639</v>
      </c>
      <c r="K21" s="219">
        <v>714</v>
      </c>
      <c r="L21" s="219">
        <v>840</v>
      </c>
      <c r="M21" s="219">
        <v>911</v>
      </c>
      <c r="N21" s="206">
        <v>1046</v>
      </c>
      <c r="O21" s="206">
        <v>1133</v>
      </c>
      <c r="P21" s="206">
        <v>1207</v>
      </c>
      <c r="Q21" s="206">
        <v>1226</v>
      </c>
      <c r="R21" s="206">
        <v>1275</v>
      </c>
      <c r="S21" s="206">
        <v>1337</v>
      </c>
      <c r="T21" s="206">
        <v>1354</v>
      </c>
      <c r="U21" s="206">
        <v>1434</v>
      </c>
      <c r="V21" s="206">
        <v>1492</v>
      </c>
      <c r="W21" s="206">
        <v>1567</v>
      </c>
      <c r="X21" s="206">
        <v>1684</v>
      </c>
      <c r="Y21" s="206">
        <v>1591</v>
      </c>
      <c r="Z21" s="206">
        <v>1670</v>
      </c>
      <c r="AA21" s="206">
        <v>1760</v>
      </c>
      <c r="AB21" s="206">
        <v>1824</v>
      </c>
      <c r="AC21" s="207">
        <v>1891</v>
      </c>
      <c r="AD21" s="207">
        <v>1935</v>
      </c>
      <c r="AE21" s="207">
        <v>2034</v>
      </c>
      <c r="AF21" s="207">
        <f>2340-22</f>
        <v>2318</v>
      </c>
      <c r="AG21" s="207">
        <v>2515</v>
      </c>
      <c r="AH21" s="207">
        <v>2664</v>
      </c>
      <c r="AI21" s="207">
        <v>2959</v>
      </c>
      <c r="AJ21" s="207">
        <v>3468</v>
      </c>
      <c r="AK21" s="207">
        <v>4342</v>
      </c>
      <c r="AL21" s="208">
        <v>4930</v>
      </c>
      <c r="AM21" s="209">
        <v>5939</v>
      </c>
      <c r="AN21" s="209">
        <v>6404</v>
      </c>
      <c r="AO21" s="209">
        <v>6406</v>
      </c>
      <c r="AP21" s="209">
        <v>6016</v>
      </c>
      <c r="AQ21" s="209">
        <v>6471</v>
      </c>
      <c r="AR21" s="209">
        <v>6601</v>
      </c>
      <c r="AS21" s="209">
        <v>6648</v>
      </c>
      <c r="AT21" s="209">
        <v>6885</v>
      </c>
      <c r="AU21" s="209">
        <v>7054</v>
      </c>
      <c r="AV21" s="236">
        <v>7130</v>
      </c>
      <c r="AW21" s="149">
        <f>AV21</f>
        <v>7130</v>
      </c>
      <c r="AX21" s="148">
        <f>AW21</f>
        <v>7130</v>
      </c>
      <c r="AZ21" s="202">
        <f>AS21/AS$12</f>
        <v>0.48875165416850463</v>
      </c>
      <c r="BA21" s="93">
        <f>MIN(C21:AS21)</f>
        <v>454</v>
      </c>
      <c r="BB21" s="94">
        <f>MAX(C21:AS21)</f>
        <v>6648</v>
      </c>
      <c r="BC21" s="151">
        <f>RANK(AS21,C21:AS21,0)</f>
        <v>1</v>
      </c>
      <c r="BD21" s="151">
        <f>RANK(AS21,AJ21:AS21,0)</f>
        <v>1</v>
      </c>
      <c r="BF21" s="97" t="s">
        <v>125</v>
      </c>
      <c r="BH21" s="92">
        <v>1469</v>
      </c>
      <c r="BJ21" s="92">
        <v>3356</v>
      </c>
      <c r="BK21" s="92">
        <v>1</v>
      </c>
      <c r="BL21" s="92">
        <v>4826</v>
      </c>
      <c r="BM21" s="92">
        <v>289</v>
      </c>
      <c r="BP21" s="92">
        <v>2783</v>
      </c>
      <c r="BQ21" s="92">
        <v>3072</v>
      </c>
      <c r="BR21" s="92">
        <v>230</v>
      </c>
      <c r="BS21" s="92">
        <v>3302</v>
      </c>
      <c r="BU21" s="92">
        <v>1153</v>
      </c>
      <c r="BV21" s="92">
        <f t="shared" si="11"/>
        <v>371</v>
      </c>
      <c r="BW21" s="92">
        <v>1524</v>
      </c>
      <c r="BX21" s="98">
        <f t="shared" si="12"/>
        <v>0.46153846153846156</v>
      </c>
      <c r="BY21" s="99">
        <v>1.12</v>
      </c>
    </row>
    <row r="22" spans="2:77" ht="12.75">
      <c r="B22" s="197" t="s">
        <v>234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7"/>
      <c r="AE22" s="207"/>
      <c r="AF22" s="207">
        <v>996</v>
      </c>
      <c r="AG22" s="207">
        <v>1168</v>
      </c>
      <c r="AH22" s="207">
        <v>1323</v>
      </c>
      <c r="AI22" s="207">
        <v>1603</v>
      </c>
      <c r="AJ22" s="207">
        <v>2119</v>
      </c>
      <c r="AK22" s="207">
        <v>3026</v>
      </c>
      <c r="AL22" s="208">
        <v>3709</v>
      </c>
      <c r="AM22" s="209">
        <v>4591</v>
      </c>
      <c r="AN22" s="209">
        <v>5019</v>
      </c>
      <c r="AO22" s="209">
        <v>5000</v>
      </c>
      <c r="AP22" s="209">
        <v>4641</v>
      </c>
      <c r="AQ22" s="209">
        <v>5124</v>
      </c>
      <c r="AR22" s="209">
        <v>5200</v>
      </c>
      <c r="AS22" s="209">
        <v>5224</v>
      </c>
      <c r="AT22" s="209">
        <v>5432</v>
      </c>
      <c r="AU22" s="209">
        <v>5601</v>
      </c>
      <c r="AV22" s="236">
        <v>5650</v>
      </c>
      <c r="AW22" s="149">
        <f>AV22</f>
        <v>5650</v>
      </c>
      <c r="AX22" s="148">
        <f>AW22</f>
        <v>5650</v>
      </c>
      <c r="AZ22" s="202">
        <f>AS22/AS$12</f>
        <v>0.3840611674753713</v>
      </c>
      <c r="BA22" s="93">
        <f>MIN(C22:AS22)</f>
        <v>996</v>
      </c>
      <c r="BB22" s="94">
        <f>MAX(C22:AS22)</f>
        <v>5224</v>
      </c>
      <c r="BC22" s="151">
        <f>RANK(AS22,C22:AS22,0)</f>
        <v>1</v>
      </c>
      <c r="BD22" s="151">
        <f>RANK(AS22,AJ22:AS22,0)</f>
        <v>1</v>
      </c>
      <c r="BF22" s="97" t="s">
        <v>126</v>
      </c>
      <c r="BH22" s="92">
        <v>1524</v>
      </c>
      <c r="BJ22" s="92">
        <v>3825</v>
      </c>
      <c r="BK22" s="92">
        <v>1</v>
      </c>
      <c r="BL22" s="92">
        <v>5350</v>
      </c>
      <c r="BM22" s="92">
        <v>290</v>
      </c>
      <c r="BP22" s="92">
        <v>3043</v>
      </c>
      <c r="BQ22" s="92">
        <v>3333</v>
      </c>
      <c r="BR22" s="92">
        <v>230</v>
      </c>
      <c r="BS22" s="92">
        <v>3563</v>
      </c>
      <c r="BU22" s="92">
        <v>1286</v>
      </c>
      <c r="BV22" s="92">
        <f t="shared" si="11"/>
        <v>501</v>
      </c>
      <c r="BW22" s="92">
        <v>1787</v>
      </c>
      <c r="BX22" s="98">
        <f t="shared" si="12"/>
        <v>0.501543642997474</v>
      </c>
      <c r="BY22" s="99">
        <v>1.05</v>
      </c>
    </row>
    <row r="23" spans="2:77" ht="12.75">
      <c r="B23" s="199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7" ref="AG23:AM23">(AG22/AF22)-1</f>
        <v>0.17269076305220876</v>
      </c>
      <c r="AH23" s="101">
        <f t="shared" si="17"/>
        <v>0.1327054794520548</v>
      </c>
      <c r="AI23" s="101">
        <f t="shared" si="17"/>
        <v>0.21164021164021163</v>
      </c>
      <c r="AJ23" s="101">
        <f t="shared" si="17"/>
        <v>0.32189644416718655</v>
      </c>
      <c r="AK23" s="102">
        <f t="shared" si="17"/>
        <v>0.4280320906087778</v>
      </c>
      <c r="AL23" s="102">
        <f t="shared" si="17"/>
        <v>0.22571050892267008</v>
      </c>
      <c r="AM23" s="102">
        <f t="shared" si="17"/>
        <v>0.23779994607710964</v>
      </c>
      <c r="AN23" s="102">
        <f aca="true" t="shared" si="18" ref="AN23:AV23">(AN22/AM22)-1</f>
        <v>0.09322587671531246</v>
      </c>
      <c r="AO23" s="102">
        <f t="shared" si="18"/>
        <v>-0.0037856146642757382</v>
      </c>
      <c r="AP23" s="102">
        <f t="shared" si="18"/>
        <v>-0.07179999999999997</v>
      </c>
      <c r="AQ23" s="102">
        <f t="shared" si="18"/>
        <v>0.10407239819004532</v>
      </c>
      <c r="AR23" s="102">
        <f t="shared" si="18"/>
        <v>0.014832162373145996</v>
      </c>
      <c r="AS23" s="102">
        <f t="shared" si="18"/>
        <v>0.004615384615384688</v>
      </c>
      <c r="AT23" s="102">
        <f t="shared" si="18"/>
        <v>0.039816232771822335</v>
      </c>
      <c r="AU23" s="102">
        <f t="shared" si="18"/>
        <v>0.031111929307805486</v>
      </c>
      <c r="AV23" s="237">
        <f t="shared" si="18"/>
        <v>0.008748437778967944</v>
      </c>
      <c r="AW23" s="237">
        <f>(AW22/AT22)-1</f>
        <v>0.04013254786450671</v>
      </c>
      <c r="AX23" s="237">
        <f>AW23</f>
        <v>0.04013254786450671</v>
      </c>
      <c r="AZ23" s="201"/>
      <c r="BA23" s="102">
        <f>MIN(C23:AS23)</f>
        <v>-0.07179999999999997</v>
      </c>
      <c r="BB23" s="102">
        <f>MAX(C23:AS23)</f>
        <v>0.4280320906087778</v>
      </c>
      <c r="BC23" s="151">
        <f>RANK(AS23,C23:AS23,0)</f>
        <v>11</v>
      </c>
      <c r="BD23" s="151">
        <f>RANK(AS23,AJ23:AS23,0)</f>
        <v>8</v>
      </c>
      <c r="BF23" s="97" t="s">
        <v>128</v>
      </c>
      <c r="BH23" s="92">
        <v>1787</v>
      </c>
      <c r="BJ23" s="92">
        <v>3907</v>
      </c>
      <c r="BK23" s="92">
        <v>1</v>
      </c>
      <c r="BL23" s="92">
        <v>5695</v>
      </c>
      <c r="BM23" s="92">
        <v>295</v>
      </c>
      <c r="BP23" s="92">
        <v>3092</v>
      </c>
      <c r="BQ23" s="92">
        <v>3387</v>
      </c>
      <c r="BR23" s="92">
        <v>292</v>
      </c>
      <c r="BS23" s="92">
        <v>3679</v>
      </c>
      <c r="BU23" s="92">
        <v>1327</v>
      </c>
      <c r="BV23" s="92">
        <f t="shared" si="11"/>
        <v>689</v>
      </c>
      <c r="BW23" s="92">
        <v>2016</v>
      </c>
      <c r="BX23" s="98">
        <f t="shared" si="12"/>
        <v>0.5479749932046751</v>
      </c>
      <c r="BY23" s="99">
        <v>1</v>
      </c>
    </row>
    <row r="24" spans="2:77" ht="12.75">
      <c r="B24" s="19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141"/>
      <c r="AW24" s="143"/>
      <c r="AX24" s="144"/>
      <c r="AZ24" s="201"/>
      <c r="BA24" s="87"/>
      <c r="BB24" s="88"/>
      <c r="BC24" s="151"/>
      <c r="BD24" s="151"/>
      <c r="BF24" s="97" t="s">
        <v>129</v>
      </c>
      <c r="BH24" s="92">
        <v>2013</v>
      </c>
      <c r="BJ24" s="92">
        <v>3598</v>
      </c>
      <c r="BK24" s="92">
        <v>2</v>
      </c>
      <c r="BL24" s="92">
        <v>5616</v>
      </c>
      <c r="BM24" s="92">
        <v>315</v>
      </c>
      <c r="BP24" s="92">
        <v>3213</v>
      </c>
      <c r="BQ24" s="92">
        <v>3528</v>
      </c>
      <c r="BR24" s="92">
        <v>435</v>
      </c>
      <c r="BS24" s="92">
        <v>3963</v>
      </c>
      <c r="BU24" s="92">
        <v>888</v>
      </c>
      <c r="BV24" s="92">
        <f t="shared" si="11"/>
        <v>765</v>
      </c>
      <c r="BW24" s="92">
        <v>1653</v>
      </c>
      <c r="BX24" s="98">
        <f t="shared" si="12"/>
        <v>0.417108251324754</v>
      </c>
      <c r="BY24" s="99">
        <v>1.1</v>
      </c>
    </row>
    <row r="25" spans="2:77" ht="12.75">
      <c r="B25" s="197" t="s">
        <v>119</v>
      </c>
      <c r="C25" s="206">
        <v>4181</v>
      </c>
      <c r="D25" s="206">
        <v>3180</v>
      </c>
      <c r="E25" s="206">
        <v>3582</v>
      </c>
      <c r="F25" s="206">
        <v>3602</v>
      </c>
      <c r="G25" s="206">
        <v>3730</v>
      </c>
      <c r="H25" s="206">
        <v>4274</v>
      </c>
      <c r="I25" s="206">
        <v>4563</v>
      </c>
      <c r="J25" s="206">
        <v>4232</v>
      </c>
      <c r="K25" s="206">
        <v>4245</v>
      </c>
      <c r="L25" s="206">
        <v>4573</v>
      </c>
      <c r="M25" s="206">
        <v>3876</v>
      </c>
      <c r="N25" s="206">
        <v>4115</v>
      </c>
      <c r="O25" s="206">
        <v>4114</v>
      </c>
      <c r="P25" s="206">
        <v>4669</v>
      </c>
      <c r="Q25" s="206">
        <v>4798</v>
      </c>
      <c r="R25" s="206">
        <v>3941</v>
      </c>
      <c r="S25" s="206">
        <v>4389</v>
      </c>
      <c r="T25" s="206">
        <v>4663</v>
      </c>
      <c r="U25" s="206">
        <v>4878</v>
      </c>
      <c r="V25" s="206">
        <v>5301</v>
      </c>
      <c r="W25" s="206">
        <v>4704</v>
      </c>
      <c r="X25" s="206">
        <v>5523</v>
      </c>
      <c r="Y25" s="206">
        <v>4682</v>
      </c>
      <c r="Z25" s="206">
        <v>5302</v>
      </c>
      <c r="AA25" s="206">
        <v>5505</v>
      </c>
      <c r="AB25" s="206">
        <v>5471</v>
      </c>
      <c r="AC25" s="207">
        <v>5665</v>
      </c>
      <c r="AD25" s="207">
        <v>5842</v>
      </c>
      <c r="AE25" s="207">
        <v>5868</v>
      </c>
      <c r="AF25" s="207">
        <v>5563</v>
      </c>
      <c r="AG25" s="207">
        <v>5795</v>
      </c>
      <c r="AH25" s="207">
        <v>6162</v>
      </c>
      <c r="AI25" s="207">
        <v>6141</v>
      </c>
      <c r="AJ25" s="207">
        <v>5595</v>
      </c>
      <c r="AK25" s="207">
        <v>5913</v>
      </c>
      <c r="AL25" s="208">
        <v>5246</v>
      </c>
      <c r="AM25" s="209">
        <v>5125</v>
      </c>
      <c r="AN25" s="209">
        <v>4795</v>
      </c>
      <c r="AO25" s="209">
        <v>4557</v>
      </c>
      <c r="AP25" s="209">
        <v>4315</v>
      </c>
      <c r="AQ25" s="209">
        <v>5041</v>
      </c>
      <c r="AR25" s="209">
        <v>5280</v>
      </c>
      <c r="AS25" s="209">
        <v>5114</v>
      </c>
      <c r="AT25" s="209">
        <v>5470</v>
      </c>
      <c r="AU25" s="209">
        <v>5302</v>
      </c>
      <c r="AV25" s="236">
        <v>5550</v>
      </c>
      <c r="AW25" s="149">
        <f>AV25</f>
        <v>5550</v>
      </c>
      <c r="AX25" s="148">
        <f>AW25</f>
        <v>5550</v>
      </c>
      <c r="AZ25" s="202">
        <f>AS25/AS$12</f>
        <v>0.3759741214527275</v>
      </c>
      <c r="BA25" s="93">
        <f>MIN(C25:AS25)</f>
        <v>3180</v>
      </c>
      <c r="BB25" s="94">
        <f>MAX(C25:AS25)</f>
        <v>6162</v>
      </c>
      <c r="BC25" s="151">
        <f>RANK(AS25,C25:AS25,0)</f>
        <v>18</v>
      </c>
      <c r="BD25" s="151">
        <f>RANK(AS25,AJ25:AS25,0)</f>
        <v>6</v>
      </c>
      <c r="BF25" s="97" t="s">
        <v>131</v>
      </c>
      <c r="BH25" s="92">
        <v>1653</v>
      </c>
      <c r="BJ25" s="92">
        <v>3606</v>
      </c>
      <c r="BK25" s="92">
        <v>1</v>
      </c>
      <c r="BL25" s="92">
        <v>5260</v>
      </c>
      <c r="BM25" s="92">
        <v>323</v>
      </c>
      <c r="BP25" s="92">
        <v>3156</v>
      </c>
      <c r="BQ25" s="92">
        <v>3479</v>
      </c>
      <c r="BR25" s="92">
        <v>416</v>
      </c>
      <c r="BS25" s="92">
        <v>3895</v>
      </c>
      <c r="BU25" s="92">
        <v>810</v>
      </c>
      <c r="BV25" s="92">
        <f t="shared" si="11"/>
        <v>555</v>
      </c>
      <c r="BW25" s="92">
        <v>1365</v>
      </c>
      <c r="BX25" s="98">
        <f t="shared" si="12"/>
        <v>0.3504492939666239</v>
      </c>
      <c r="BY25" s="99">
        <v>1.12</v>
      </c>
    </row>
    <row r="26" spans="2:77" ht="12.75">
      <c r="B26" s="197" t="s">
        <v>121</v>
      </c>
      <c r="C26" s="93">
        <f aca="true" t="shared" si="19" ref="C26:AJ26">SUM(C19,C21,C25)</f>
        <v>4653</v>
      </c>
      <c r="D26" s="93">
        <f t="shared" si="19"/>
        <v>3677</v>
      </c>
      <c r="E26" s="93">
        <f t="shared" si="19"/>
        <v>4103</v>
      </c>
      <c r="F26" s="93">
        <f t="shared" si="19"/>
        <v>4144</v>
      </c>
      <c r="G26" s="93">
        <f t="shared" si="19"/>
        <v>4311</v>
      </c>
      <c r="H26" s="93">
        <f t="shared" si="19"/>
        <v>4882</v>
      </c>
      <c r="I26" s="93">
        <f t="shared" si="19"/>
        <v>5203</v>
      </c>
      <c r="J26" s="93">
        <f t="shared" si="19"/>
        <v>4891</v>
      </c>
      <c r="K26" s="93">
        <f t="shared" si="19"/>
        <v>4978</v>
      </c>
      <c r="L26" s="93">
        <f t="shared" si="19"/>
        <v>5428</v>
      </c>
      <c r="M26" s="93">
        <f t="shared" si="19"/>
        <v>4806</v>
      </c>
      <c r="N26" s="93">
        <f t="shared" si="19"/>
        <v>5182</v>
      </c>
      <c r="O26" s="93">
        <f t="shared" si="19"/>
        <v>5267</v>
      </c>
      <c r="P26" s="93">
        <f t="shared" si="19"/>
        <v>5893</v>
      </c>
      <c r="Q26" s="93">
        <f t="shared" si="19"/>
        <v>6041</v>
      </c>
      <c r="R26" s="93">
        <f t="shared" si="19"/>
        <v>5234</v>
      </c>
      <c r="S26" s="93">
        <f t="shared" si="19"/>
        <v>5745</v>
      </c>
      <c r="T26" s="93">
        <f t="shared" si="19"/>
        <v>6036</v>
      </c>
      <c r="U26" s="93">
        <f t="shared" si="19"/>
        <v>6332</v>
      </c>
      <c r="V26" s="93">
        <f t="shared" si="19"/>
        <v>6812</v>
      </c>
      <c r="W26" s="93">
        <f t="shared" si="19"/>
        <v>6292</v>
      </c>
      <c r="X26" s="93">
        <f t="shared" si="19"/>
        <v>7227</v>
      </c>
      <c r="Y26" s="93">
        <f t="shared" si="19"/>
        <v>6294</v>
      </c>
      <c r="Z26" s="93">
        <f t="shared" si="19"/>
        <v>6994</v>
      </c>
      <c r="AA26" s="93">
        <f t="shared" si="19"/>
        <v>7287</v>
      </c>
      <c r="AB26" s="93">
        <f t="shared" si="19"/>
        <v>7317</v>
      </c>
      <c r="AC26" s="93">
        <f t="shared" si="19"/>
        <v>7578</v>
      </c>
      <c r="AD26" s="93">
        <f t="shared" si="19"/>
        <v>7799</v>
      </c>
      <c r="AE26" s="93">
        <f t="shared" si="19"/>
        <v>7924</v>
      </c>
      <c r="AF26" s="93">
        <f t="shared" si="19"/>
        <v>7903</v>
      </c>
      <c r="AG26" s="93">
        <f t="shared" si="19"/>
        <v>8332</v>
      </c>
      <c r="AH26" s="93">
        <f t="shared" si="19"/>
        <v>8848</v>
      </c>
      <c r="AI26" s="93">
        <f t="shared" si="19"/>
        <v>9122</v>
      </c>
      <c r="AJ26" s="93">
        <f t="shared" si="19"/>
        <v>9085</v>
      </c>
      <c r="AK26" s="93">
        <f aca="true" t="shared" si="20" ref="AK26:AV26">SUM(AK19,AK21,AK25)</f>
        <v>10277</v>
      </c>
      <c r="AL26" s="93">
        <f t="shared" si="20"/>
        <v>10198</v>
      </c>
      <c r="AM26" s="94">
        <f t="shared" si="20"/>
        <v>11086</v>
      </c>
      <c r="AN26" s="94">
        <f t="shared" si="20"/>
        <v>11221</v>
      </c>
      <c r="AO26" s="94">
        <f t="shared" si="20"/>
        <v>10985</v>
      </c>
      <c r="AP26" s="94">
        <f t="shared" si="20"/>
        <v>10353</v>
      </c>
      <c r="AQ26" s="94">
        <f t="shared" si="20"/>
        <v>11534</v>
      </c>
      <c r="AR26" s="94">
        <f t="shared" si="20"/>
        <v>11881</v>
      </c>
      <c r="AS26" s="94">
        <v>11763</v>
      </c>
      <c r="AT26" s="94">
        <v>12355</v>
      </c>
      <c r="AU26" s="94">
        <v>12356</v>
      </c>
      <c r="AV26" s="144">
        <f t="shared" si="20"/>
        <v>12680</v>
      </c>
      <c r="AW26" s="149">
        <f>AV26</f>
        <v>12680</v>
      </c>
      <c r="AX26" s="148">
        <f>AW26</f>
        <v>12680</v>
      </c>
      <c r="AZ26" s="202">
        <f>AS26/AS$12</f>
        <v>0.864799294221438</v>
      </c>
      <c r="BA26" s="93">
        <f>MIN(C26:AS26)</f>
        <v>3677</v>
      </c>
      <c r="BB26" s="94">
        <f>MAX(C26:AS26)</f>
        <v>11881</v>
      </c>
      <c r="BC26" s="151">
        <f>RANK(AS26,C26:AS26,0)</f>
        <v>2</v>
      </c>
      <c r="BD26" s="151">
        <f>RANK(AS26,AJ26:AS26,0)</f>
        <v>2</v>
      </c>
      <c r="BF26" s="97" t="s">
        <v>133</v>
      </c>
      <c r="BH26" s="92">
        <v>1365</v>
      </c>
      <c r="BJ26" s="92">
        <v>4019</v>
      </c>
      <c r="BK26" s="92">
        <v>1</v>
      </c>
      <c r="BL26" s="92">
        <v>5385</v>
      </c>
      <c r="BM26" s="92">
        <v>339</v>
      </c>
      <c r="BP26" s="92">
        <v>3009</v>
      </c>
      <c r="BQ26" s="92">
        <v>3348</v>
      </c>
      <c r="BR26" s="92">
        <v>500</v>
      </c>
      <c r="BS26" s="92">
        <v>3848</v>
      </c>
      <c r="BU26" s="92">
        <v>828</v>
      </c>
      <c r="BV26" s="92">
        <f t="shared" si="11"/>
        <v>739</v>
      </c>
      <c r="BW26" s="92">
        <v>1567</v>
      </c>
      <c r="BX26" s="98">
        <f t="shared" si="12"/>
        <v>0.4072245322245322</v>
      </c>
      <c r="BY26" s="99">
        <v>1.11</v>
      </c>
    </row>
    <row r="27" spans="2:77" ht="12.75">
      <c r="B27" s="19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141"/>
      <c r="AW27" s="143"/>
      <c r="AX27" s="145"/>
      <c r="AZ27" s="201"/>
      <c r="BA27" s="102"/>
      <c r="BB27" s="88"/>
      <c r="BC27" s="151"/>
      <c r="BD27" s="151"/>
      <c r="BF27" s="97" t="s">
        <v>135</v>
      </c>
      <c r="BH27" s="92">
        <v>1537</v>
      </c>
      <c r="BJ27" s="92">
        <v>3484</v>
      </c>
      <c r="BK27" s="92">
        <v>1</v>
      </c>
      <c r="BL27" s="92">
        <v>5022</v>
      </c>
      <c r="BM27" s="92">
        <v>349</v>
      </c>
      <c r="BP27" s="92">
        <v>2956</v>
      </c>
      <c r="BQ27" s="92">
        <v>3305</v>
      </c>
      <c r="BR27" s="92">
        <v>570</v>
      </c>
      <c r="BS27" s="92">
        <v>3875</v>
      </c>
      <c r="BU27" s="92">
        <v>541</v>
      </c>
      <c r="BV27" s="92">
        <f t="shared" si="11"/>
        <v>606</v>
      </c>
      <c r="BW27" s="92">
        <v>1147</v>
      </c>
      <c r="BX27" s="98">
        <f t="shared" si="12"/>
        <v>0.296</v>
      </c>
      <c r="BY27" s="99">
        <v>1.17</v>
      </c>
    </row>
    <row r="28" spans="2:77" ht="12.75">
      <c r="B28" s="199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141"/>
      <c r="AW28" s="143"/>
      <c r="AX28" s="144"/>
      <c r="AZ28" s="201"/>
      <c r="BA28" s="87"/>
      <c r="BB28" s="88"/>
      <c r="BC28" s="151"/>
      <c r="BD28" s="151"/>
      <c r="BF28" s="97" t="s">
        <v>137</v>
      </c>
      <c r="BH28" s="92">
        <v>1147</v>
      </c>
      <c r="BJ28" s="92">
        <v>4103</v>
      </c>
      <c r="BK28" s="92">
        <v>1</v>
      </c>
      <c r="BL28" s="92">
        <v>5251</v>
      </c>
      <c r="BM28" s="92">
        <v>360</v>
      </c>
      <c r="BP28" s="92">
        <v>3362</v>
      </c>
      <c r="BQ28" s="92">
        <v>3722</v>
      </c>
      <c r="BR28" s="92">
        <v>687</v>
      </c>
      <c r="BS28" s="92">
        <v>4409</v>
      </c>
      <c r="BU28" s="92">
        <v>249</v>
      </c>
      <c r="BV28" s="92">
        <f t="shared" si="11"/>
        <v>593</v>
      </c>
      <c r="BW28" s="92">
        <v>842</v>
      </c>
      <c r="BX28" s="98">
        <f t="shared" si="12"/>
        <v>0.1909730097527784</v>
      </c>
      <c r="BY28" s="99">
        <v>1.16</v>
      </c>
    </row>
    <row r="29" spans="2:77" ht="12.75">
      <c r="B29" s="197" t="s">
        <v>124</v>
      </c>
      <c r="C29" s="206">
        <v>1243</v>
      </c>
      <c r="D29" s="206">
        <v>1149</v>
      </c>
      <c r="E29" s="206">
        <v>1664</v>
      </c>
      <c r="F29" s="206">
        <v>1645</v>
      </c>
      <c r="G29" s="206">
        <v>1896</v>
      </c>
      <c r="H29" s="206">
        <v>2113</v>
      </c>
      <c r="I29" s="206">
        <v>2402</v>
      </c>
      <c r="J29" s="206">
        <v>2391</v>
      </c>
      <c r="K29" s="206">
        <v>1997</v>
      </c>
      <c r="L29" s="206">
        <v>1821</v>
      </c>
      <c r="M29" s="206">
        <v>1886</v>
      </c>
      <c r="N29" s="206">
        <v>1850</v>
      </c>
      <c r="O29" s="206">
        <v>1227</v>
      </c>
      <c r="P29" s="206">
        <v>1492</v>
      </c>
      <c r="Q29" s="206">
        <v>1716</v>
      </c>
      <c r="R29" s="206">
        <v>2026</v>
      </c>
      <c r="S29" s="206">
        <v>2368</v>
      </c>
      <c r="T29" s="206">
        <v>1725</v>
      </c>
      <c r="U29" s="206">
        <v>1584</v>
      </c>
      <c r="V29" s="206">
        <v>1663</v>
      </c>
      <c r="W29" s="206">
        <v>1328</v>
      </c>
      <c r="X29" s="206">
        <v>2177</v>
      </c>
      <c r="Y29" s="206">
        <v>2228</v>
      </c>
      <c r="Z29" s="206">
        <v>1795</v>
      </c>
      <c r="AA29" s="206">
        <v>1504</v>
      </c>
      <c r="AB29" s="206">
        <v>1981</v>
      </c>
      <c r="AC29" s="207">
        <v>1937</v>
      </c>
      <c r="AD29" s="207">
        <v>1941</v>
      </c>
      <c r="AE29" s="207">
        <v>1905</v>
      </c>
      <c r="AF29" s="207">
        <v>1588</v>
      </c>
      <c r="AG29" s="207">
        <v>1900</v>
      </c>
      <c r="AH29" s="207">
        <v>1814</v>
      </c>
      <c r="AI29" s="207">
        <v>2147</v>
      </c>
      <c r="AJ29" s="207">
        <v>2125</v>
      </c>
      <c r="AK29" s="207">
        <v>2436</v>
      </c>
      <c r="AL29" s="208">
        <v>1858</v>
      </c>
      <c r="AM29" s="209">
        <v>1980</v>
      </c>
      <c r="AN29" s="209">
        <v>1834</v>
      </c>
      <c r="AO29" s="209">
        <v>1543</v>
      </c>
      <c r="AP29" s="209">
        <v>730</v>
      </c>
      <c r="AQ29" s="209">
        <v>1920</v>
      </c>
      <c r="AR29" s="209">
        <v>1867</v>
      </c>
      <c r="AS29" s="209">
        <v>1901</v>
      </c>
      <c r="AT29" s="209">
        <v>2294</v>
      </c>
      <c r="AU29" s="209">
        <v>2438</v>
      </c>
      <c r="AV29" s="236">
        <v>2475</v>
      </c>
      <c r="AW29" s="149">
        <f>AV29</f>
        <v>2475</v>
      </c>
      <c r="AX29" s="148">
        <f>AW29</f>
        <v>2475</v>
      </c>
      <c r="AZ29" s="202">
        <f>AS29/AS$12</f>
        <v>0.1397588589913248</v>
      </c>
      <c r="BA29" s="93">
        <f>MIN(C29:AS29)</f>
        <v>730</v>
      </c>
      <c r="BB29" s="94">
        <f>MAX(C29:AS29)</f>
        <v>2436</v>
      </c>
      <c r="BC29" s="151">
        <f>RANK(AS29,C29:AS29,0)</f>
        <v>18</v>
      </c>
      <c r="BD29" s="151">
        <f>RANK(AS29,AJ29:AS29,0)</f>
        <v>5</v>
      </c>
      <c r="BF29" s="97" t="s">
        <v>139</v>
      </c>
      <c r="BH29" s="92">
        <v>842</v>
      </c>
      <c r="BJ29" s="92">
        <v>4167</v>
      </c>
      <c r="BK29" s="92">
        <v>1</v>
      </c>
      <c r="BL29" s="92">
        <v>5010</v>
      </c>
      <c r="BM29" s="92">
        <v>364</v>
      </c>
      <c r="BP29" s="92">
        <v>3333</v>
      </c>
      <c r="BQ29" s="92">
        <v>3697</v>
      </c>
      <c r="BR29" s="92">
        <v>487</v>
      </c>
      <c r="BS29" s="92">
        <v>4184</v>
      </c>
      <c r="BU29" s="92">
        <v>139</v>
      </c>
      <c r="BV29" s="92">
        <f t="shared" si="11"/>
        <v>687</v>
      </c>
      <c r="BW29" s="92">
        <v>826</v>
      </c>
      <c r="BX29" s="98">
        <f t="shared" si="12"/>
        <v>0.1974187380497132</v>
      </c>
      <c r="BY29" s="99">
        <v>1.24</v>
      </c>
    </row>
    <row r="30" spans="2:77" ht="12.75">
      <c r="B30" s="19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141"/>
      <c r="AW30" s="147"/>
      <c r="AX30" s="144"/>
      <c r="AZ30" s="201"/>
      <c r="BA30" s="102"/>
      <c r="BB30" s="88"/>
      <c r="BC30" s="151"/>
      <c r="BD30" s="151"/>
      <c r="BF30" s="97" t="s">
        <v>140</v>
      </c>
      <c r="BH30" s="92">
        <v>826</v>
      </c>
      <c r="BJ30" s="92">
        <v>4860</v>
      </c>
      <c r="BK30" s="92">
        <v>1</v>
      </c>
      <c r="BL30" s="92">
        <v>5687</v>
      </c>
      <c r="BM30" s="92">
        <v>362</v>
      </c>
      <c r="BP30" s="92">
        <v>3524</v>
      </c>
      <c r="BQ30" s="92">
        <v>3886</v>
      </c>
      <c r="BR30" s="92">
        <v>633</v>
      </c>
      <c r="BS30" s="92">
        <v>4519</v>
      </c>
      <c r="BU30" s="92">
        <v>182</v>
      </c>
      <c r="BV30" s="92">
        <f t="shared" si="11"/>
        <v>986</v>
      </c>
      <c r="BW30" s="92">
        <v>1168</v>
      </c>
      <c r="BX30" s="98">
        <f t="shared" si="12"/>
        <v>0.25846426200486833</v>
      </c>
      <c r="BY30" s="99">
        <v>1.03</v>
      </c>
    </row>
    <row r="31" spans="2:77" ht="12.75">
      <c r="B31" s="197" t="s">
        <v>127</v>
      </c>
      <c r="C31" s="92">
        <f aca="true" t="shared" si="21" ref="C31:AG31">C26+C29</f>
        <v>5896</v>
      </c>
      <c r="D31" s="92">
        <f t="shared" si="21"/>
        <v>4826</v>
      </c>
      <c r="E31" s="92">
        <f t="shared" si="21"/>
        <v>5767</v>
      </c>
      <c r="F31" s="92">
        <f t="shared" si="21"/>
        <v>5789</v>
      </c>
      <c r="G31" s="92">
        <f t="shared" si="21"/>
        <v>6207</v>
      </c>
      <c r="H31" s="92">
        <f t="shared" si="21"/>
        <v>6995</v>
      </c>
      <c r="I31" s="92">
        <f t="shared" si="21"/>
        <v>7605</v>
      </c>
      <c r="J31" s="92">
        <f t="shared" si="21"/>
        <v>7282</v>
      </c>
      <c r="K31" s="92">
        <f t="shared" si="21"/>
        <v>6975</v>
      </c>
      <c r="L31" s="92">
        <f t="shared" si="21"/>
        <v>7249</v>
      </c>
      <c r="M31" s="92">
        <f t="shared" si="21"/>
        <v>6692</v>
      </c>
      <c r="N31" s="92">
        <f t="shared" si="21"/>
        <v>7032</v>
      </c>
      <c r="O31" s="92">
        <f t="shared" si="21"/>
        <v>6494</v>
      </c>
      <c r="P31" s="92">
        <f t="shared" si="21"/>
        <v>7385</v>
      </c>
      <c r="Q31" s="92">
        <f t="shared" si="21"/>
        <v>7757</v>
      </c>
      <c r="R31" s="92">
        <f t="shared" si="21"/>
        <v>7260</v>
      </c>
      <c r="S31" s="92">
        <f t="shared" si="21"/>
        <v>8113</v>
      </c>
      <c r="T31" s="92">
        <f t="shared" si="21"/>
        <v>7761</v>
      </c>
      <c r="U31" s="92">
        <f t="shared" si="21"/>
        <v>7916</v>
      </c>
      <c r="V31" s="92">
        <f t="shared" si="21"/>
        <v>8475</v>
      </c>
      <c r="W31" s="92">
        <f t="shared" si="21"/>
        <v>7620</v>
      </c>
      <c r="X31" s="92">
        <f t="shared" si="21"/>
        <v>9404</v>
      </c>
      <c r="Y31" s="92">
        <f t="shared" si="21"/>
        <v>8522</v>
      </c>
      <c r="Z31" s="92">
        <f t="shared" si="21"/>
        <v>8789</v>
      </c>
      <c r="AA31" s="92">
        <f t="shared" si="21"/>
        <v>8791</v>
      </c>
      <c r="AB31" s="92">
        <f t="shared" si="21"/>
        <v>9298</v>
      </c>
      <c r="AC31" s="86">
        <f t="shared" si="21"/>
        <v>9515</v>
      </c>
      <c r="AD31" s="86">
        <f t="shared" si="21"/>
        <v>9740</v>
      </c>
      <c r="AE31" s="86">
        <f t="shared" si="21"/>
        <v>9829</v>
      </c>
      <c r="AF31" s="86">
        <f t="shared" si="21"/>
        <v>9491</v>
      </c>
      <c r="AG31" s="86">
        <f t="shared" si="21"/>
        <v>10232</v>
      </c>
      <c r="AH31" s="86">
        <v>10662</v>
      </c>
      <c r="AI31" s="86">
        <f aca="true" t="shared" si="22" ref="AI31:AP31">AI26+AI29</f>
        <v>11269</v>
      </c>
      <c r="AJ31" s="86">
        <f t="shared" si="22"/>
        <v>11210</v>
      </c>
      <c r="AK31" s="87">
        <f t="shared" si="22"/>
        <v>12713</v>
      </c>
      <c r="AL31" s="93">
        <f t="shared" si="22"/>
        <v>12056</v>
      </c>
      <c r="AM31" s="94">
        <f t="shared" si="22"/>
        <v>13066</v>
      </c>
      <c r="AN31" s="94">
        <f t="shared" si="22"/>
        <v>13055</v>
      </c>
      <c r="AO31" s="94">
        <f t="shared" si="22"/>
        <v>12528</v>
      </c>
      <c r="AP31" s="94">
        <f t="shared" si="22"/>
        <v>11083</v>
      </c>
      <c r="AQ31" s="94">
        <f aca="true" t="shared" si="23" ref="AQ31:AV31">AQ26+AQ29</f>
        <v>13454</v>
      </c>
      <c r="AR31" s="94">
        <f t="shared" si="23"/>
        <v>13748</v>
      </c>
      <c r="AS31" s="94">
        <f t="shared" si="23"/>
        <v>13664</v>
      </c>
      <c r="AT31" s="94">
        <f t="shared" si="23"/>
        <v>14649</v>
      </c>
      <c r="AU31" s="94">
        <v>14794</v>
      </c>
      <c r="AV31" s="144">
        <f t="shared" si="23"/>
        <v>15155</v>
      </c>
      <c r="AW31" s="149">
        <f>AV31</f>
        <v>15155</v>
      </c>
      <c r="AX31" s="148">
        <f>AW31</f>
        <v>15155</v>
      </c>
      <c r="AZ31" s="202">
        <f>AS31/AS$12</f>
        <v>1.0045581532127628</v>
      </c>
      <c r="BA31" s="93">
        <f>MIN(C31:AS31)</f>
        <v>4826</v>
      </c>
      <c r="BB31" s="94">
        <f>MAX(C31:AS31)</f>
        <v>13748</v>
      </c>
      <c r="BC31" s="151">
        <f>RANK(AS31,C31:AS31,0)</f>
        <v>2</v>
      </c>
      <c r="BD31" s="151">
        <f>RANK(AS31,AJ31:AS31,0)</f>
        <v>2</v>
      </c>
      <c r="BF31" s="97" t="s">
        <v>142</v>
      </c>
      <c r="BH31" s="92">
        <v>1168</v>
      </c>
      <c r="BJ31" s="92">
        <v>4450</v>
      </c>
      <c r="BK31" s="92">
        <v>1</v>
      </c>
      <c r="BL31" s="92">
        <v>5619</v>
      </c>
      <c r="BM31" s="92">
        <v>359</v>
      </c>
      <c r="BP31" s="92">
        <v>3607</v>
      </c>
      <c r="BQ31" s="92">
        <v>3966</v>
      </c>
      <c r="BR31" s="92">
        <v>535</v>
      </c>
      <c r="BS31" s="92">
        <v>4501</v>
      </c>
      <c r="BU31" s="92">
        <v>295</v>
      </c>
      <c r="BV31" s="92">
        <f t="shared" si="11"/>
        <v>823</v>
      </c>
      <c r="BW31" s="92">
        <v>1118</v>
      </c>
      <c r="BX31" s="98">
        <f t="shared" si="12"/>
        <v>0.24838924683403688</v>
      </c>
      <c r="BY31" s="99">
        <v>1.08</v>
      </c>
    </row>
    <row r="32" spans="2:77" ht="12.75">
      <c r="B32" s="19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141"/>
      <c r="AW32" s="143"/>
      <c r="AX32" s="145"/>
      <c r="AZ32" s="201"/>
      <c r="BA32" s="87"/>
      <c r="BB32" s="88"/>
      <c r="BC32" s="151"/>
      <c r="BD32" s="151"/>
      <c r="BF32" s="97" t="s">
        <v>143</v>
      </c>
      <c r="BH32" s="92">
        <v>1118</v>
      </c>
      <c r="BJ32" s="92">
        <v>4687</v>
      </c>
      <c r="BK32" s="92">
        <v>1</v>
      </c>
      <c r="BL32" s="92">
        <v>5806</v>
      </c>
      <c r="BM32" s="92">
        <v>365</v>
      </c>
      <c r="BP32" s="92">
        <v>3825</v>
      </c>
      <c r="BQ32" s="92">
        <v>4190</v>
      </c>
      <c r="BR32" s="92">
        <v>611</v>
      </c>
      <c r="BS32" s="92">
        <v>4801</v>
      </c>
      <c r="BU32" s="92">
        <v>255</v>
      </c>
      <c r="BV32" s="92">
        <f t="shared" si="11"/>
        <v>750</v>
      </c>
      <c r="BW32" s="92">
        <v>1005</v>
      </c>
      <c r="BX32" s="98">
        <f t="shared" si="12"/>
        <v>0.2093313892938971</v>
      </c>
      <c r="BY32" s="99">
        <v>1.16</v>
      </c>
    </row>
    <row r="33" spans="2:77" ht="12.75">
      <c r="B33" s="19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141"/>
      <c r="AW33" s="143"/>
      <c r="AX33" s="144"/>
      <c r="AZ33" s="201"/>
      <c r="BA33" s="87"/>
      <c r="BB33" s="88"/>
      <c r="BC33" s="151"/>
      <c r="BD33" s="151"/>
      <c r="BF33" s="97" t="s">
        <v>145</v>
      </c>
      <c r="BH33" s="92">
        <v>1005</v>
      </c>
      <c r="BJ33" s="92">
        <v>4152</v>
      </c>
      <c r="BK33" s="92">
        <v>4</v>
      </c>
      <c r="BL33" s="92">
        <v>5161</v>
      </c>
      <c r="BM33" s="92">
        <v>385</v>
      </c>
      <c r="BP33" s="92">
        <v>3593</v>
      </c>
      <c r="BQ33" s="92">
        <v>3978</v>
      </c>
      <c r="BR33" s="92">
        <v>517</v>
      </c>
      <c r="BS33" s="92">
        <v>4495</v>
      </c>
      <c r="BU33" s="92">
        <v>105</v>
      </c>
      <c r="BV33" s="92">
        <f t="shared" si="11"/>
        <v>561</v>
      </c>
      <c r="BW33" s="92">
        <v>666</v>
      </c>
      <c r="BX33" s="98">
        <f t="shared" si="12"/>
        <v>0.14816462736373748</v>
      </c>
      <c r="BY33" s="99">
        <v>1.33</v>
      </c>
    </row>
    <row r="34" spans="2:77" ht="12.75">
      <c r="B34" s="197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X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9">
        <v>2140</v>
      </c>
      <c r="AV34" s="236">
        <v>1813</v>
      </c>
      <c r="AW34" s="148">
        <f>AW15-AW31</f>
        <v>-2894.6020000000008</v>
      </c>
      <c r="AX34" s="148">
        <f t="shared" si="25"/>
        <v>1480.8799999999974</v>
      </c>
      <c r="AZ34" s="202">
        <f>AS34/AS$12</f>
        <v>0.12770180855756508</v>
      </c>
      <c r="BA34" s="93">
        <f>MIN(C34:AS34)</f>
        <v>361</v>
      </c>
      <c r="BB34" s="104">
        <f>MAX(C34:AS34)</f>
        <v>4882.763999999999</v>
      </c>
      <c r="BC34" s="151">
        <f>RANK(AS34,C34:AS34,0)</f>
        <v>13</v>
      </c>
      <c r="BD34" s="151">
        <f>RANK(AS34,AJ34:AS34,0)</f>
        <v>1</v>
      </c>
      <c r="BF34" s="97" t="s">
        <v>147</v>
      </c>
      <c r="BH34" s="92">
        <v>666</v>
      </c>
      <c r="BJ34" s="92">
        <v>5646</v>
      </c>
      <c r="BK34" s="92">
        <v>2</v>
      </c>
      <c r="BL34" s="92">
        <v>6314</v>
      </c>
      <c r="BM34" s="92">
        <v>409</v>
      </c>
      <c r="BP34" s="92">
        <v>3982</v>
      </c>
      <c r="BQ34" s="92">
        <v>4391</v>
      </c>
      <c r="BR34" s="92">
        <v>796</v>
      </c>
      <c r="BS34" s="92">
        <v>5187</v>
      </c>
      <c r="BU34" s="92">
        <v>160</v>
      </c>
      <c r="BV34" s="92">
        <f t="shared" si="11"/>
        <v>967</v>
      </c>
      <c r="BW34" s="92">
        <v>1127</v>
      </c>
      <c r="BX34" s="98">
        <f t="shared" si="12"/>
        <v>0.21727395411605938</v>
      </c>
      <c r="BY34" s="99">
        <v>1.085</v>
      </c>
    </row>
    <row r="35" spans="2:77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48"/>
      <c r="AW35" s="149"/>
      <c r="AX35" s="148"/>
      <c r="AZ35" s="201"/>
      <c r="BA35" s="87"/>
      <c r="BB35" s="104"/>
      <c r="BC35" s="151"/>
      <c r="BD35" s="151"/>
      <c r="BF35" s="97" t="s">
        <v>149</v>
      </c>
      <c r="BH35" s="92">
        <v>1127</v>
      </c>
      <c r="BJ35" s="92">
        <v>5580</v>
      </c>
      <c r="BK35" s="92">
        <v>1</v>
      </c>
      <c r="BL35" s="92">
        <v>6708</v>
      </c>
      <c r="BM35" s="92">
        <v>450</v>
      </c>
      <c r="BP35" s="92">
        <v>4292</v>
      </c>
      <c r="BQ35" s="92">
        <v>4742</v>
      </c>
      <c r="BR35" s="92">
        <v>1258</v>
      </c>
      <c r="BS35" s="92">
        <v>6000</v>
      </c>
      <c r="BU35" s="92">
        <v>79</v>
      </c>
      <c r="BV35" s="92">
        <f t="shared" si="11"/>
        <v>629</v>
      </c>
      <c r="BW35" s="92">
        <v>708</v>
      </c>
      <c r="BX35" s="98">
        <f t="shared" si="12"/>
        <v>0.118</v>
      </c>
      <c r="BY35" s="99">
        <v>1.57</v>
      </c>
    </row>
    <row r="36" spans="2:77" ht="12.75">
      <c r="B36" s="197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X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48"/>
      <c r="AW36" s="148">
        <f t="shared" si="29"/>
        <v>-2894.6020000000008</v>
      </c>
      <c r="AX36" s="148">
        <f t="shared" si="29"/>
        <v>1480.8799999999974</v>
      </c>
      <c r="AZ36" s="201"/>
      <c r="BA36" s="93">
        <f>MIN(C36:AS36)</f>
        <v>-160.2360000000008</v>
      </c>
      <c r="BB36" s="104">
        <f>MAX(C36:AS36)</f>
        <v>1968</v>
      </c>
      <c r="BC36" s="151">
        <f>RANK(AS36,C36:AS36,0)</f>
        <v>3</v>
      </c>
      <c r="BD36" s="151">
        <f>RANK(AS36,AJ36:AS36,0)</f>
        <v>1</v>
      </c>
      <c r="BF36" s="97" t="s">
        <v>151</v>
      </c>
      <c r="BH36" s="92">
        <v>708</v>
      </c>
      <c r="BJ36" s="92">
        <v>5671</v>
      </c>
      <c r="BK36" s="92">
        <v>1</v>
      </c>
      <c r="BL36" s="92">
        <v>6380</v>
      </c>
      <c r="BM36" s="92">
        <v>472</v>
      </c>
      <c r="BP36" s="92">
        <v>4181</v>
      </c>
      <c r="BQ36" s="92">
        <v>4653</v>
      </c>
      <c r="BR36" s="92">
        <v>1243</v>
      </c>
      <c r="BS36" s="92">
        <v>5896</v>
      </c>
      <c r="BU36" s="92">
        <v>7</v>
      </c>
      <c r="BV36" s="92">
        <f t="shared" si="11"/>
        <v>477</v>
      </c>
      <c r="BW36" s="92">
        <v>484</v>
      </c>
      <c r="BX36" s="98">
        <f t="shared" si="12"/>
        <v>0.08208955223880597</v>
      </c>
      <c r="BY36" s="99">
        <v>2.55</v>
      </c>
    </row>
    <row r="37" spans="2:77" ht="12.75">
      <c r="B37" s="197" t="s">
        <v>134</v>
      </c>
      <c r="C37" s="206">
        <v>0</v>
      </c>
      <c r="D37" s="206">
        <v>0</v>
      </c>
      <c r="E37" s="206">
        <v>0</v>
      </c>
      <c r="F37" s="206">
        <v>0</v>
      </c>
      <c r="G37" s="206">
        <v>212</v>
      </c>
      <c r="H37" s="206">
        <v>585</v>
      </c>
      <c r="I37" s="206">
        <v>670</v>
      </c>
      <c r="J37" s="206">
        <v>0</v>
      </c>
      <c r="K37" s="206">
        <v>1276</v>
      </c>
      <c r="L37" s="206">
        <v>1890</v>
      </c>
      <c r="M37" s="206">
        <v>447</v>
      </c>
      <c r="N37" s="206">
        <v>389</v>
      </c>
      <c r="O37" s="206">
        <v>711</v>
      </c>
      <c r="P37" s="206">
        <v>1498</v>
      </c>
      <c r="Q37" s="206">
        <v>1127</v>
      </c>
      <c r="R37" s="206">
        <v>724</v>
      </c>
      <c r="S37" s="206">
        <v>387</v>
      </c>
      <c r="T37" s="206">
        <v>3</v>
      </c>
      <c r="U37" s="206">
        <v>0</v>
      </c>
      <c r="V37" s="206">
        <v>13</v>
      </c>
      <c r="W37" s="206">
        <v>119</v>
      </c>
      <c r="X37" s="206">
        <v>78</v>
      </c>
      <c r="Y37" s="206">
        <v>0</v>
      </c>
      <c r="Z37" s="206"/>
      <c r="AA37" s="206"/>
      <c r="AB37" s="206"/>
      <c r="AC37" s="207"/>
      <c r="AD37" s="207">
        <v>0</v>
      </c>
      <c r="AE37" s="207">
        <v>0</v>
      </c>
      <c r="AF37" s="207">
        <v>0</v>
      </c>
      <c r="AG37" s="207">
        <v>0</v>
      </c>
      <c r="AH37" s="214"/>
      <c r="AI37" s="214"/>
      <c r="AJ37" s="214"/>
      <c r="AK37" s="214"/>
      <c r="AL37" s="214"/>
      <c r="AM37" s="221"/>
      <c r="AN37" s="221"/>
      <c r="AO37" s="221"/>
      <c r="AP37" s="221"/>
      <c r="AQ37" s="221"/>
      <c r="AR37" s="221"/>
      <c r="AS37" s="221"/>
      <c r="AT37" s="221"/>
      <c r="AU37" s="221"/>
      <c r="AV37" s="238"/>
      <c r="AW37" s="149"/>
      <c r="AX37" s="148"/>
      <c r="AZ37" s="201"/>
      <c r="BA37" s="95">
        <f>MIN(C37:AS37)</f>
        <v>0</v>
      </c>
      <c r="BB37" s="104">
        <f>MAX(C37:AS37)</f>
        <v>1890</v>
      </c>
      <c r="BC37" s="151">
        <f>RANK(AS37,C37:AS37,0)</f>
        <v>17</v>
      </c>
      <c r="BD37" s="151"/>
      <c r="BF37" s="97" t="s">
        <v>152</v>
      </c>
      <c r="BH37" s="92">
        <v>484</v>
      </c>
      <c r="BJ37" s="92">
        <v>4701</v>
      </c>
      <c r="BK37" s="92">
        <v>2</v>
      </c>
      <c r="BL37" s="92">
        <v>5187</v>
      </c>
      <c r="BM37" s="92">
        <v>497</v>
      </c>
      <c r="BP37" s="92">
        <v>3180</v>
      </c>
      <c r="BQ37" s="92">
        <v>3677</v>
      </c>
      <c r="BR37" s="92">
        <v>1149</v>
      </c>
      <c r="BS37" s="92">
        <v>4826</v>
      </c>
      <c r="BU37" s="92">
        <v>0</v>
      </c>
      <c r="BV37" s="92">
        <f t="shared" si="11"/>
        <v>361</v>
      </c>
      <c r="BW37" s="92">
        <v>361</v>
      </c>
      <c r="BX37" s="98">
        <f t="shared" si="12"/>
        <v>0.07480314960629922</v>
      </c>
      <c r="BY37" s="99">
        <v>3.02</v>
      </c>
    </row>
    <row r="38" spans="2:77" ht="12.75">
      <c r="B38" s="197" t="s">
        <v>136</v>
      </c>
      <c r="C38" s="206">
        <v>4</v>
      </c>
      <c r="D38" s="206">
        <v>3</v>
      </c>
      <c r="E38" s="206">
        <v>0</v>
      </c>
      <c r="F38" s="206">
        <v>0</v>
      </c>
      <c r="G38" s="206">
        <v>4</v>
      </c>
      <c r="H38" s="206">
        <v>101</v>
      </c>
      <c r="I38" s="206">
        <v>260</v>
      </c>
      <c r="J38" s="206">
        <v>242</v>
      </c>
      <c r="K38" s="206">
        <v>280</v>
      </c>
      <c r="L38" s="206">
        <v>1143</v>
      </c>
      <c r="M38" s="206">
        <v>202</v>
      </c>
      <c r="N38" s="206">
        <v>225</v>
      </c>
      <c r="O38" s="206">
        <v>546</v>
      </c>
      <c r="P38" s="206">
        <v>1443</v>
      </c>
      <c r="Q38" s="206">
        <v>835</v>
      </c>
      <c r="R38" s="206">
        <v>362</v>
      </c>
      <c r="S38" s="206">
        <v>233</v>
      </c>
      <c r="T38" s="206">
        <v>371</v>
      </c>
      <c r="U38" s="206">
        <v>113</v>
      </c>
      <c r="V38" s="206">
        <v>56</v>
      </c>
      <c r="W38" s="206">
        <v>45</v>
      </c>
      <c r="X38" s="206">
        <v>42</v>
      </c>
      <c r="Y38" s="206">
        <v>30</v>
      </c>
      <c r="Z38" s="206">
        <v>2</v>
      </c>
      <c r="AA38" s="206">
        <v>4</v>
      </c>
      <c r="AB38" s="206">
        <v>12</v>
      </c>
      <c r="AC38" s="207">
        <v>14</v>
      </c>
      <c r="AD38" s="207">
        <v>8</v>
      </c>
      <c r="AE38" s="207">
        <v>6</v>
      </c>
      <c r="AF38" s="207">
        <v>4</v>
      </c>
      <c r="AG38" s="207">
        <v>0</v>
      </c>
      <c r="AH38" s="207">
        <v>1</v>
      </c>
      <c r="AI38" s="207">
        <v>0</v>
      </c>
      <c r="AJ38" s="214">
        <v>0</v>
      </c>
      <c r="AK38" s="214"/>
      <c r="AL38" s="214"/>
      <c r="AM38" s="221"/>
      <c r="AN38" s="221"/>
      <c r="AO38" s="221"/>
      <c r="AP38" s="221"/>
      <c r="AQ38" s="221"/>
      <c r="AR38" s="221"/>
      <c r="AS38" s="221"/>
      <c r="AT38" s="221"/>
      <c r="AU38" s="221"/>
      <c r="AV38" s="238"/>
      <c r="AW38" s="149"/>
      <c r="AX38" s="148"/>
      <c r="AZ38" s="201"/>
      <c r="BA38" s="95">
        <f>MIN(C38:AS38)</f>
        <v>0</v>
      </c>
      <c r="BB38" s="104">
        <f>MAX(C38:AS38)</f>
        <v>1443</v>
      </c>
      <c r="BC38" s="151">
        <f>RANK(AS38,C38:AS38,0)</f>
        <v>30</v>
      </c>
      <c r="BD38" s="151">
        <f>RANK(AS38,AJ38:AS38,0)</f>
        <v>1</v>
      </c>
      <c r="BF38" s="97" t="s">
        <v>153</v>
      </c>
      <c r="BH38" s="92">
        <v>558</v>
      </c>
      <c r="BJ38" s="92">
        <v>5840.757</v>
      </c>
      <c r="BK38" s="92">
        <v>1.5</v>
      </c>
      <c r="BL38" s="92">
        <v>6400.257</v>
      </c>
      <c r="BM38" s="92">
        <v>500.7</v>
      </c>
      <c r="BO38" s="92">
        <v>20.1</v>
      </c>
      <c r="BP38" s="92">
        <v>3581.857</v>
      </c>
      <c r="BQ38" s="92">
        <v>4102.657</v>
      </c>
      <c r="BR38" s="92">
        <v>1664.4</v>
      </c>
      <c r="BS38" s="92">
        <v>5767.057</v>
      </c>
      <c r="BU38" s="92">
        <v>0.2</v>
      </c>
      <c r="BV38" s="92">
        <v>633</v>
      </c>
      <c r="BW38" s="92">
        <v>633.2</v>
      </c>
      <c r="BX38" s="98">
        <f t="shared" si="12"/>
        <v>0.1097960363492159</v>
      </c>
      <c r="BY38" s="99">
        <v>2.54</v>
      </c>
    </row>
    <row r="39" spans="2:77" ht="12.75">
      <c r="B39" s="197" t="s">
        <v>138</v>
      </c>
      <c r="C39" s="206">
        <v>7</v>
      </c>
      <c r="D39" s="206">
        <v>0</v>
      </c>
      <c r="E39" s="206">
        <v>32</v>
      </c>
      <c r="F39" s="206">
        <v>143</v>
      </c>
      <c r="G39" s="206">
        <v>480</v>
      </c>
      <c r="H39" s="206">
        <v>158</v>
      </c>
      <c r="I39" s="206">
        <v>116</v>
      </c>
      <c r="J39" s="206">
        <v>350</v>
      </c>
      <c r="K39" s="206">
        <v>442</v>
      </c>
      <c r="L39" s="206">
        <v>129</v>
      </c>
      <c r="M39" s="206">
        <v>45</v>
      </c>
      <c r="N39" s="206">
        <v>657</v>
      </c>
      <c r="O39" s="206">
        <v>2589</v>
      </c>
      <c r="P39" s="206">
        <v>2102</v>
      </c>
      <c r="Q39" s="206">
        <v>928</v>
      </c>
      <c r="R39" s="206">
        <v>337</v>
      </c>
      <c r="S39" s="206">
        <v>112</v>
      </c>
      <c r="T39" s="206">
        <v>209</v>
      </c>
      <c r="U39" s="206">
        <v>196</v>
      </c>
      <c r="V39" s="206">
        <v>693</v>
      </c>
      <c r="W39" s="206">
        <v>77</v>
      </c>
      <c r="X39" s="206">
        <v>348</v>
      </c>
      <c r="Y39" s="206">
        <v>33</v>
      </c>
      <c r="Z39" s="206">
        <v>179</v>
      </c>
      <c r="AA39" s="206">
        <v>310</v>
      </c>
      <c r="AB39" s="206">
        <v>391</v>
      </c>
      <c r="AC39" s="207">
        <v>392</v>
      </c>
      <c r="AD39" s="207">
        <v>253</v>
      </c>
      <c r="AE39" s="207">
        <v>213</v>
      </c>
      <c r="AF39" s="207">
        <v>277</v>
      </c>
      <c r="AG39" s="207">
        <v>164</v>
      </c>
      <c r="AH39" s="207">
        <v>280</v>
      </c>
      <c r="AI39" s="207">
        <v>171</v>
      </c>
      <c r="AJ39" s="214">
        <v>116</v>
      </c>
      <c r="AK39" s="214">
        <v>106</v>
      </c>
      <c r="AL39" s="214">
        <v>171</v>
      </c>
      <c r="AM39" s="221">
        <v>147</v>
      </c>
      <c r="AN39" s="221">
        <v>48</v>
      </c>
      <c r="AO39" s="221">
        <v>41</v>
      </c>
      <c r="AP39" s="221">
        <v>32</v>
      </c>
      <c r="AQ39" s="221">
        <v>76</v>
      </c>
      <c r="AR39" s="221">
        <v>230</v>
      </c>
      <c r="AS39" s="221"/>
      <c r="AT39" s="221"/>
      <c r="AU39" s="221"/>
      <c r="AV39" s="238"/>
      <c r="AW39" s="149"/>
      <c r="AX39" s="148"/>
      <c r="AZ39" s="201"/>
      <c r="BA39" s="95">
        <f>MIN(C39:AS39)</f>
        <v>0</v>
      </c>
      <c r="BB39" s="104">
        <f>MAX(C39:AS39)</f>
        <v>2589</v>
      </c>
      <c r="BC39" s="151">
        <f>RANK(AS39,C39:AS39,0)</f>
        <v>42</v>
      </c>
      <c r="BD39" s="151"/>
      <c r="BF39" s="97" t="s">
        <v>155</v>
      </c>
      <c r="BH39" s="92">
        <v>633.2</v>
      </c>
      <c r="BJ39" s="92">
        <v>6289.169</v>
      </c>
      <c r="BK39" s="92">
        <v>2.430844</v>
      </c>
      <c r="BL39" s="92">
        <v>6924.799844</v>
      </c>
      <c r="BM39" s="92">
        <v>522.1</v>
      </c>
      <c r="BO39" s="92">
        <v>20.1</v>
      </c>
      <c r="BP39" s="92">
        <v>3601.880515</v>
      </c>
      <c r="BQ39" s="92">
        <v>4144.080515</v>
      </c>
      <c r="BR39" s="92">
        <v>1645.119329</v>
      </c>
      <c r="BS39" s="92">
        <v>5789.199844</v>
      </c>
      <c r="BU39" s="92">
        <v>0.2</v>
      </c>
      <c r="BV39" s="92">
        <v>1135.4</v>
      </c>
      <c r="BW39" s="92">
        <v>1135.6</v>
      </c>
      <c r="BX39" s="98">
        <f t="shared" si="12"/>
        <v>0.19615836913575374</v>
      </c>
      <c r="BY39" s="99">
        <v>2.15</v>
      </c>
    </row>
    <row r="40" spans="2:77" ht="12.75">
      <c r="B40" s="199"/>
      <c r="AB40" s="106"/>
      <c r="AL40" s="107"/>
      <c r="AW40" s="108"/>
      <c r="AZ40" s="201"/>
      <c r="BA40" s="107"/>
      <c r="BC40" s="151"/>
      <c r="BD40" s="151"/>
      <c r="BF40" s="97" t="s">
        <v>157</v>
      </c>
      <c r="BH40" s="92">
        <v>1135.6</v>
      </c>
      <c r="BJ40" s="92">
        <v>6505.041</v>
      </c>
      <c r="BK40" s="92">
        <v>2.397884</v>
      </c>
      <c r="BL40" s="92">
        <v>7643.038884</v>
      </c>
      <c r="BM40" s="92">
        <v>561.5</v>
      </c>
      <c r="BO40" s="92">
        <v>19.5</v>
      </c>
      <c r="BP40" s="92">
        <v>3729.742273</v>
      </c>
      <c r="BQ40" s="92">
        <v>4310.742273</v>
      </c>
      <c r="BR40" s="92">
        <v>1896.396611</v>
      </c>
      <c r="BS40" s="92">
        <v>6207.138884</v>
      </c>
      <c r="BU40" s="92">
        <v>3.5</v>
      </c>
      <c r="BV40" s="92">
        <v>1432.4</v>
      </c>
      <c r="BW40" s="92">
        <v>1435.9</v>
      </c>
      <c r="BX40" s="98">
        <f t="shared" si="12"/>
        <v>0.23133041274479724</v>
      </c>
      <c r="BY40" s="99">
        <v>2.02</v>
      </c>
    </row>
    <row r="41" spans="2:77" ht="12.75">
      <c r="B41" s="109" t="s">
        <v>141</v>
      </c>
      <c r="C41" s="110">
        <f aca="true" t="shared" si="30" ref="C41:AX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3">
        <f t="shared" si="30"/>
        <v>0.08640367675220222</v>
      </c>
      <c r="AO41" s="193">
        <f t="shared" si="30"/>
        <v>0.07894316730523628</v>
      </c>
      <c r="AP41" s="193">
        <f aca="true" t="shared" si="31" ref="AP41:AW41">AP34/AP31</f>
        <v>0.07406745466029058</v>
      </c>
      <c r="AQ41" s="193">
        <f t="shared" si="31"/>
        <v>0.09156359447004608</v>
      </c>
      <c r="AR41" s="193">
        <f t="shared" si="31"/>
        <v>0.12590922315973233</v>
      </c>
      <c r="AS41" s="193">
        <f t="shared" si="31"/>
        <v>0.12712236533957846</v>
      </c>
      <c r="AT41" s="193">
        <f t="shared" si="31"/>
        <v>0.15654813297836032</v>
      </c>
      <c r="AU41" s="193">
        <f t="shared" si="31"/>
        <v>0.14465323779910774</v>
      </c>
      <c r="AV41" s="193">
        <f t="shared" si="31"/>
        <v>0.11963048498845266</v>
      </c>
      <c r="AW41" s="110">
        <f t="shared" si="31"/>
        <v>-0.19099980204552958</v>
      </c>
      <c r="AX41" s="110">
        <f t="shared" si="30"/>
        <v>0.09771560541075536</v>
      </c>
      <c r="AZ41" s="201"/>
      <c r="BA41" s="110">
        <f>MIN(C41:AS41)</f>
        <v>0.050008331377610925</v>
      </c>
      <c r="BB41" s="110">
        <f>MAX(C41:AS41)</f>
        <v>0.6611731888964115</v>
      </c>
      <c r="BC41" s="151">
        <f>RANK(AS41,C41:AS41,0)</f>
        <v>29</v>
      </c>
      <c r="BD41" s="151">
        <f>RANK(AS41,AJ41:AS41,0)</f>
        <v>4</v>
      </c>
      <c r="BF41" s="97" t="s">
        <v>158</v>
      </c>
      <c r="BH41" s="92">
        <v>1435.9</v>
      </c>
      <c r="BJ41" s="92">
        <v>7267.927</v>
      </c>
      <c r="BK41" s="92">
        <v>1.152533</v>
      </c>
      <c r="BL41" s="92">
        <v>8704.979533</v>
      </c>
      <c r="BM41" s="92">
        <v>588.5</v>
      </c>
      <c r="BO41" s="92">
        <v>19.5</v>
      </c>
      <c r="BP41" s="92">
        <v>4274.351663</v>
      </c>
      <c r="BQ41" s="92">
        <v>4882.351663</v>
      </c>
      <c r="BR41" s="92">
        <v>2113.12787</v>
      </c>
      <c r="BS41" s="92">
        <v>6995.479533</v>
      </c>
      <c r="BU41" s="92">
        <v>100.5</v>
      </c>
      <c r="BV41" s="92">
        <v>1609</v>
      </c>
      <c r="BW41" s="92">
        <v>1709.5</v>
      </c>
      <c r="BX41" s="98">
        <f t="shared" si="12"/>
        <v>0.24437209657118156</v>
      </c>
      <c r="BY41" s="99">
        <v>2.25</v>
      </c>
    </row>
    <row r="42" spans="2:77" ht="12.75">
      <c r="B42" s="78"/>
      <c r="AB42" s="111"/>
      <c r="AH42" s="100"/>
      <c r="AI42" s="100"/>
      <c r="AJ42" s="100"/>
      <c r="AK42" s="100"/>
      <c r="AL42" s="100"/>
      <c r="AZ42" s="201"/>
      <c r="BA42" s="100"/>
      <c r="BC42" s="151"/>
      <c r="BD42" s="151"/>
      <c r="BF42" s="97" t="s">
        <v>159</v>
      </c>
      <c r="BH42" s="92">
        <v>1709.5</v>
      </c>
      <c r="BJ42" s="92">
        <v>7928.139</v>
      </c>
      <c r="BK42" s="92">
        <v>0.720731</v>
      </c>
      <c r="BL42" s="92">
        <v>9638.359731</v>
      </c>
      <c r="BM42" s="92">
        <v>619.5</v>
      </c>
      <c r="BO42" s="92">
        <v>20</v>
      </c>
      <c r="BP42" s="92">
        <v>4563.043434</v>
      </c>
      <c r="BQ42" s="92">
        <v>5202.543434</v>
      </c>
      <c r="BR42" s="92">
        <v>2401.516297</v>
      </c>
      <c r="BS42" s="92">
        <v>7604.059731</v>
      </c>
      <c r="BU42" s="92">
        <v>260.1</v>
      </c>
      <c r="BV42" s="92">
        <v>1774.2</v>
      </c>
      <c r="BW42" s="92">
        <v>2034.3</v>
      </c>
      <c r="BX42" s="98">
        <f t="shared" si="12"/>
        <v>0.2675281457491223</v>
      </c>
      <c r="BY42" s="99">
        <v>2.48</v>
      </c>
    </row>
    <row r="43" spans="2:77" ht="12.75">
      <c r="B43" s="196" t="s">
        <v>144</v>
      </c>
      <c r="C43" s="222">
        <v>2.55</v>
      </c>
      <c r="D43" s="222">
        <v>3.02</v>
      </c>
      <c r="E43" s="222">
        <v>2.54</v>
      </c>
      <c r="F43" s="222">
        <v>2.15</v>
      </c>
      <c r="G43" s="222">
        <v>2.05</v>
      </c>
      <c r="H43" s="222">
        <v>2.25</v>
      </c>
      <c r="I43" s="222">
        <v>2.48</v>
      </c>
      <c r="J43" s="222">
        <v>3.12</v>
      </c>
      <c r="K43" s="222">
        <v>2.47</v>
      </c>
      <c r="L43" s="222">
        <v>2.55</v>
      </c>
      <c r="M43" s="222">
        <v>3.21</v>
      </c>
      <c r="N43" s="222">
        <v>2.63</v>
      </c>
      <c r="O43" s="222">
        <v>2.23</v>
      </c>
      <c r="P43" s="222">
        <v>1.5</v>
      </c>
      <c r="Q43" s="222">
        <v>1.94</v>
      </c>
      <c r="R43" s="222">
        <v>2.54</v>
      </c>
      <c r="S43" s="222">
        <v>2.36</v>
      </c>
      <c r="T43" s="222">
        <v>2.28</v>
      </c>
      <c r="U43" s="222">
        <v>2.37</v>
      </c>
      <c r="V43" s="222">
        <v>2.07</v>
      </c>
      <c r="W43" s="222">
        <v>2.5</v>
      </c>
      <c r="X43" s="222">
        <v>2.26</v>
      </c>
      <c r="Y43" s="222">
        <v>3.24</v>
      </c>
      <c r="Z43" s="222">
        <v>2.71</v>
      </c>
      <c r="AA43" s="222">
        <v>2.43</v>
      </c>
      <c r="AB43" s="222">
        <v>1.94</v>
      </c>
      <c r="AC43" s="223">
        <v>1.82</v>
      </c>
      <c r="AD43" s="223">
        <f>(1.65+2.05)/2</f>
        <v>1.8499999999999999</v>
      </c>
      <c r="AE43" s="223">
        <v>1.97</v>
      </c>
      <c r="AF43" s="223">
        <v>2.32</v>
      </c>
      <c r="AG43" s="223">
        <v>2.42</v>
      </c>
      <c r="AH43" s="223">
        <v>2.06</v>
      </c>
      <c r="AI43" s="223">
        <v>2</v>
      </c>
      <c r="AJ43" s="223">
        <v>3.04</v>
      </c>
      <c r="AK43" s="223">
        <v>4.2</v>
      </c>
      <c r="AL43" s="223">
        <v>4.08</v>
      </c>
      <c r="AM43" s="223">
        <v>3.55</v>
      </c>
      <c r="AN43" s="223">
        <v>5.18</v>
      </c>
      <c r="AO43" s="223">
        <v>6.22</v>
      </c>
      <c r="AP43" s="223">
        <v>6.89</v>
      </c>
      <c r="AQ43" s="223">
        <v>4.46</v>
      </c>
      <c r="AR43" s="223">
        <v>3.7</v>
      </c>
      <c r="AS43" s="223">
        <v>3.61</v>
      </c>
      <c r="AT43" s="223">
        <v>3.36</v>
      </c>
      <c r="AU43" s="223">
        <f>AU49</f>
        <v>3.4</v>
      </c>
      <c r="AV43" s="223">
        <f>AV49</f>
        <v>3.5</v>
      </c>
      <c r="AW43" s="113"/>
      <c r="AX43" s="113"/>
      <c r="AZ43" s="201"/>
      <c r="BA43" s="113">
        <f>MIN(C43:AS43)</f>
        <v>1.5</v>
      </c>
      <c r="BB43" s="113">
        <f>MAX(C43:AS43)</f>
        <v>6.89</v>
      </c>
      <c r="BC43" s="151">
        <f>RANK(AS43,C43:AS43,0)</f>
        <v>8</v>
      </c>
      <c r="BD43" s="151">
        <f>RANK(AS43,AJ43:AS43,0)</f>
        <v>8</v>
      </c>
      <c r="BF43" s="97" t="s">
        <v>160</v>
      </c>
      <c r="BH43" s="92">
        <v>2034.3</v>
      </c>
      <c r="BJ43" s="92">
        <v>6639.396</v>
      </c>
      <c r="BK43" s="92">
        <v>0.84827</v>
      </c>
      <c r="BL43" s="92">
        <v>8674.54427</v>
      </c>
      <c r="BM43" s="115">
        <v>639</v>
      </c>
      <c r="BO43" s="92">
        <v>20.2</v>
      </c>
      <c r="BP43" s="92">
        <v>4232.13854</v>
      </c>
      <c r="BQ43" s="92">
        <v>4891.33854</v>
      </c>
      <c r="BR43" s="92">
        <v>2391.10573</v>
      </c>
      <c r="BS43" s="92">
        <v>7282.44427</v>
      </c>
      <c r="BU43" s="92">
        <v>241.8</v>
      </c>
      <c r="BV43" s="92">
        <v>1150.3</v>
      </c>
      <c r="BW43" s="92">
        <v>1392.1</v>
      </c>
      <c r="BX43" s="98">
        <f t="shared" si="12"/>
        <v>0.19115834579534652</v>
      </c>
      <c r="BY43" s="99">
        <v>3.12</v>
      </c>
    </row>
    <row r="44" spans="2:77" ht="12.75">
      <c r="B44" s="197" t="s">
        <v>146</v>
      </c>
      <c r="C44" s="224">
        <v>1.64</v>
      </c>
      <c r="D44" s="224">
        <v>1.38</v>
      </c>
      <c r="E44" s="224">
        <v>1.38</v>
      </c>
      <c r="F44" s="224">
        <v>1.57</v>
      </c>
      <c r="G44" s="224">
        <v>2</v>
      </c>
      <c r="H44" s="224">
        <v>2.1</v>
      </c>
      <c r="I44" s="224">
        <v>2.2</v>
      </c>
      <c r="J44" s="224">
        <v>2.05</v>
      </c>
      <c r="K44" s="224">
        <v>2.4</v>
      </c>
      <c r="L44" s="224">
        <v>2.7</v>
      </c>
      <c r="M44" s="224">
        <v>2.86</v>
      </c>
      <c r="N44" s="224">
        <v>3.03</v>
      </c>
      <c r="O44" s="224">
        <v>3.03</v>
      </c>
      <c r="P44" s="224">
        <v>3.03</v>
      </c>
      <c r="Q44" s="224">
        <v>3.03</v>
      </c>
      <c r="R44" s="224">
        <v>2.93</v>
      </c>
      <c r="S44" s="224">
        <v>2.84</v>
      </c>
      <c r="T44" s="224">
        <v>2.75</v>
      </c>
      <c r="U44" s="224">
        <v>2.75</v>
      </c>
      <c r="V44" s="224">
        <v>2.75</v>
      </c>
      <c r="W44" s="224">
        <v>2.75</v>
      </c>
      <c r="X44" s="224">
        <v>2.75</v>
      </c>
      <c r="Y44" s="224">
        <v>2.75</v>
      </c>
      <c r="Z44" s="224">
        <v>2.75</v>
      </c>
      <c r="AA44" s="224">
        <v>2.75</v>
      </c>
      <c r="AB44" s="225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BF44" s="97" t="s">
        <v>161</v>
      </c>
      <c r="BH44" s="92">
        <v>1392.1</v>
      </c>
      <c r="BJ44" s="92">
        <v>8118.65</v>
      </c>
      <c r="BK44" s="92">
        <v>0.556675</v>
      </c>
      <c r="BL44" s="92">
        <v>9511.306675</v>
      </c>
      <c r="BM44" s="115">
        <v>714</v>
      </c>
      <c r="BO44" s="92">
        <v>19.4</v>
      </c>
      <c r="BP44" s="92">
        <v>4244.544543</v>
      </c>
      <c r="BQ44" s="92">
        <v>4977.944543</v>
      </c>
      <c r="BR44" s="92">
        <v>1996.762132</v>
      </c>
      <c r="BS44" s="92">
        <v>6974.706675</v>
      </c>
      <c r="BU44" s="92">
        <v>280.1</v>
      </c>
      <c r="BV44" s="92">
        <v>2256.5</v>
      </c>
      <c r="BW44" s="92">
        <v>2536.6</v>
      </c>
      <c r="BX44" s="98">
        <f t="shared" si="12"/>
        <v>0.3636855452419438</v>
      </c>
      <c r="BY44" s="99">
        <v>2.47</v>
      </c>
    </row>
    <row r="45" spans="2:77" ht="12.75">
      <c r="B45" s="197" t="s">
        <v>148</v>
      </c>
      <c r="C45" s="224">
        <v>1.05</v>
      </c>
      <c r="D45" s="224">
        <v>1.1</v>
      </c>
      <c r="E45" s="224">
        <v>1.1</v>
      </c>
      <c r="F45" s="224">
        <v>1.5</v>
      </c>
      <c r="G45" s="224">
        <v>2</v>
      </c>
      <c r="H45" s="224">
        <v>2</v>
      </c>
      <c r="I45" s="224">
        <v>2.1</v>
      </c>
      <c r="J45" s="224">
        <v>2.25</v>
      </c>
      <c r="K45" s="224">
        <v>2.4</v>
      </c>
      <c r="L45" s="224">
        <v>2.55</v>
      </c>
      <c r="M45" s="224">
        <v>2.65</v>
      </c>
      <c r="N45" s="224">
        <v>2.55</v>
      </c>
      <c r="O45" s="224">
        <v>2.55</v>
      </c>
      <c r="P45" s="224">
        <v>1.92</v>
      </c>
      <c r="Q45" s="224">
        <v>1.82</v>
      </c>
      <c r="R45" s="224">
        <v>1.77</v>
      </c>
      <c r="S45" s="224">
        <v>1.65</v>
      </c>
      <c r="T45" s="224">
        <v>1.57</v>
      </c>
      <c r="U45" s="224">
        <v>1.62</v>
      </c>
      <c r="V45" s="226">
        <v>1.72</v>
      </c>
      <c r="W45" s="226">
        <v>1.72</v>
      </c>
      <c r="X45" s="226">
        <v>1.89</v>
      </c>
      <c r="Y45" s="226">
        <v>1.89</v>
      </c>
      <c r="Z45" s="226">
        <v>1.89</v>
      </c>
      <c r="AA45" s="226">
        <v>1.89</v>
      </c>
      <c r="AB45" s="227">
        <v>1.89</v>
      </c>
      <c r="AC45" s="228">
        <v>1.89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BF45" s="97" t="s">
        <v>162</v>
      </c>
      <c r="BH45" s="92">
        <v>2536.6</v>
      </c>
      <c r="BJ45" s="92">
        <v>8235.101</v>
      </c>
      <c r="BK45" s="92">
        <v>0.488849</v>
      </c>
      <c r="BL45" s="92">
        <v>10772.189849</v>
      </c>
      <c r="BM45" s="92">
        <v>840</v>
      </c>
      <c r="BO45" s="92">
        <v>14.5</v>
      </c>
      <c r="BP45" s="92">
        <v>4573.2446826</v>
      </c>
      <c r="BQ45" s="92">
        <v>5427.7446826</v>
      </c>
      <c r="BR45" s="92">
        <v>1821.3451664</v>
      </c>
      <c r="BS45" s="92">
        <v>7249.089849</v>
      </c>
      <c r="BU45" s="92">
        <v>1142.7</v>
      </c>
      <c r="BV45" s="92">
        <v>2380.4</v>
      </c>
      <c r="BW45" s="92">
        <v>3523.1</v>
      </c>
      <c r="BX45" s="98">
        <f t="shared" si="12"/>
        <v>0.48600583982084394</v>
      </c>
      <c r="BY45" s="99">
        <v>2.55</v>
      </c>
    </row>
    <row r="46" spans="2:77" ht="12.75">
      <c r="B46" s="197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F46" s="97" t="s">
        <v>165</v>
      </c>
      <c r="BH46" s="92">
        <v>3523.1</v>
      </c>
      <c r="BJ46" s="92">
        <v>4174.251</v>
      </c>
      <c r="BK46" s="92">
        <v>1.706811</v>
      </c>
      <c r="BL46" s="92">
        <v>7699.057811</v>
      </c>
      <c r="BM46" s="92">
        <v>911</v>
      </c>
      <c r="BO46" s="92">
        <v>19.1</v>
      </c>
      <c r="BP46" s="92">
        <v>3876.2604351</v>
      </c>
      <c r="BQ46" s="92">
        <v>4806.3604351</v>
      </c>
      <c r="BR46" s="92">
        <v>1886.3973759</v>
      </c>
      <c r="BS46" s="92">
        <v>6692.757811</v>
      </c>
      <c r="BU46" s="92">
        <v>201.5</v>
      </c>
      <c r="BV46" s="92">
        <v>804.8</v>
      </c>
      <c r="BW46" s="92">
        <v>1006.3</v>
      </c>
      <c r="BX46" s="98">
        <f t="shared" si="12"/>
        <v>0.15035655381793106</v>
      </c>
      <c r="BY46" s="99">
        <v>3.21</v>
      </c>
    </row>
    <row r="47" spans="2:77" ht="12.75">
      <c r="B47" s="76"/>
      <c r="AL47" s="136"/>
      <c r="AP47" s="137"/>
      <c r="AQ47" s="137"/>
      <c r="AS47" s="137"/>
      <c r="AT47" s="137" t="s">
        <v>227</v>
      </c>
      <c r="AU47" s="229">
        <v>3.3</v>
      </c>
      <c r="AV47" s="229">
        <v>3</v>
      </c>
      <c r="BF47" s="97" t="s">
        <v>170</v>
      </c>
      <c r="BH47" s="92">
        <v>1006.3</v>
      </c>
      <c r="BJ47" s="92">
        <v>7672.13</v>
      </c>
      <c r="BK47" s="92">
        <v>1.732999</v>
      </c>
      <c r="BL47" s="92">
        <v>8680.162999</v>
      </c>
      <c r="BM47" s="92">
        <v>1045.999</v>
      </c>
      <c r="BO47" s="92">
        <v>21.2</v>
      </c>
      <c r="BP47" s="92">
        <v>4114.513389</v>
      </c>
      <c r="BQ47" s="92">
        <v>5181.712389</v>
      </c>
      <c r="BR47" s="92">
        <v>1850.25061</v>
      </c>
      <c r="BS47" s="92">
        <v>7031.962999</v>
      </c>
      <c r="BU47" s="92">
        <v>224.9</v>
      </c>
      <c r="BV47" s="92">
        <v>1423.3</v>
      </c>
      <c r="BW47" s="92">
        <v>1648.2</v>
      </c>
      <c r="BX47" s="98">
        <f t="shared" si="12"/>
        <v>0.2343868988267411</v>
      </c>
      <c r="BY47" s="99">
        <v>2.63</v>
      </c>
    </row>
    <row r="48" spans="2:77" ht="12.75">
      <c r="B48" s="76"/>
      <c r="AL48" s="136"/>
      <c r="AP48" s="137"/>
      <c r="AQ48" s="137"/>
      <c r="AS48" s="137"/>
      <c r="AT48" s="137" t="s">
        <v>228</v>
      </c>
      <c r="AU48" s="229">
        <v>3.5</v>
      </c>
      <c r="AV48" s="229">
        <v>4</v>
      </c>
      <c r="BF48" s="97" t="s">
        <v>174</v>
      </c>
      <c r="BH48" s="92">
        <v>1648.2</v>
      </c>
      <c r="BJ48" s="92">
        <v>8875.453</v>
      </c>
      <c r="BK48" s="92">
        <v>9.89816</v>
      </c>
      <c r="BL48" s="92">
        <v>10533.55116</v>
      </c>
      <c r="BM48" s="92">
        <v>1133</v>
      </c>
      <c r="BO48" s="92">
        <v>19.5</v>
      </c>
      <c r="BP48" s="92">
        <v>4114.249281</v>
      </c>
      <c r="BQ48" s="92">
        <v>5266.749281</v>
      </c>
      <c r="BR48" s="92">
        <v>1227.301879</v>
      </c>
      <c r="BS48" s="92">
        <v>6494.05116</v>
      </c>
      <c r="BU48" s="92">
        <v>545.7</v>
      </c>
      <c r="BV48" s="92">
        <v>3493.8</v>
      </c>
      <c r="BW48" s="92">
        <v>4039.5</v>
      </c>
      <c r="BX48" s="98">
        <f t="shared" si="12"/>
        <v>0.6220308249003693</v>
      </c>
      <c r="BY48" s="99">
        <v>2.23</v>
      </c>
    </row>
    <row r="49" spans="2:77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3.4</v>
      </c>
      <c r="AV49" s="136">
        <f>AVERAGE(AV47:AV48)</f>
        <v>3.5</v>
      </c>
      <c r="BF49" s="97" t="s">
        <v>175</v>
      </c>
      <c r="BH49" s="92">
        <v>4039.5</v>
      </c>
      <c r="BJ49" s="92">
        <v>8225.764</v>
      </c>
      <c r="BK49" s="92">
        <v>1.756732</v>
      </c>
      <c r="BL49" s="92">
        <v>12267.020732</v>
      </c>
      <c r="BM49" s="92">
        <v>1206.8</v>
      </c>
      <c r="BO49" s="92">
        <v>16.7</v>
      </c>
      <c r="BP49" s="92">
        <v>4669.350125</v>
      </c>
      <c r="BQ49" s="92">
        <v>5892.850125</v>
      </c>
      <c r="BR49" s="92">
        <v>1492.470607</v>
      </c>
      <c r="BS49" s="92">
        <v>7385.320732</v>
      </c>
      <c r="BU49" s="92">
        <v>1443.2</v>
      </c>
      <c r="BV49" s="92">
        <v>3438.5</v>
      </c>
      <c r="BW49" s="92">
        <v>4881.7</v>
      </c>
      <c r="BX49" s="98">
        <f t="shared" si="12"/>
        <v>0.6610004056896251</v>
      </c>
      <c r="BY49" s="99">
        <v>1.5</v>
      </c>
    </row>
    <row r="50" spans="2:77" ht="12.75">
      <c r="B50" s="77" t="s">
        <v>156</v>
      </c>
      <c r="BF50" s="97" t="s">
        <v>177</v>
      </c>
      <c r="BH50" s="92">
        <v>4881.7</v>
      </c>
      <c r="BJ50" s="92">
        <v>7131.3</v>
      </c>
      <c r="BK50" s="92">
        <v>3.410742</v>
      </c>
      <c r="BL50" s="92">
        <v>12016.410742</v>
      </c>
      <c r="BM50" s="92">
        <v>1226</v>
      </c>
      <c r="BO50" s="92">
        <v>17.2</v>
      </c>
      <c r="BP50" s="92">
        <v>4797.685619</v>
      </c>
      <c r="BQ50" s="92">
        <v>6040.885619</v>
      </c>
      <c r="BR50" s="92">
        <v>1716.425123</v>
      </c>
      <c r="BS50" s="92">
        <v>7757.310742</v>
      </c>
      <c r="BU50" s="92">
        <v>835</v>
      </c>
      <c r="BV50" s="92">
        <v>3424.1</v>
      </c>
      <c r="BW50" s="92">
        <v>4259.1</v>
      </c>
      <c r="BX50" s="98">
        <f t="shared" si="12"/>
        <v>0.5490433658845428</v>
      </c>
      <c r="BY50" s="99">
        <v>1.94</v>
      </c>
    </row>
    <row r="51" spans="2:77" ht="12.75">
      <c r="B51" s="76"/>
      <c r="BF51" s="97" t="s">
        <v>179</v>
      </c>
      <c r="BH51" s="92">
        <v>4259.086</v>
      </c>
      <c r="BJ51" s="92">
        <v>4928.681</v>
      </c>
      <c r="BK51" s="92">
        <v>2.783115</v>
      </c>
      <c r="BL51" s="92">
        <v>9190.550115</v>
      </c>
      <c r="BM51" s="92">
        <v>1275</v>
      </c>
      <c r="BO51" s="92">
        <v>18.4</v>
      </c>
      <c r="BP51" s="92">
        <v>3940.960205</v>
      </c>
      <c r="BQ51" s="92">
        <v>5234.360205</v>
      </c>
      <c r="BR51" s="92">
        <v>2025.76191</v>
      </c>
      <c r="BS51" s="92">
        <v>7260.122115</v>
      </c>
      <c r="BU51" s="92">
        <v>362.5</v>
      </c>
      <c r="BV51" s="92">
        <v>1567.928</v>
      </c>
      <c r="BW51" s="92">
        <v>1930.428</v>
      </c>
      <c r="BX51" s="98">
        <f t="shared" si="12"/>
        <v>0.26589470113892155</v>
      </c>
      <c r="BY51" s="99">
        <v>2.54</v>
      </c>
    </row>
    <row r="52" spans="2:77" ht="12.75">
      <c r="B52" s="76"/>
      <c r="BF52" s="97" t="s">
        <v>181</v>
      </c>
      <c r="BH52" s="92">
        <v>1930.428</v>
      </c>
      <c r="BJ52" s="92">
        <v>7531.953</v>
      </c>
      <c r="BK52" s="92">
        <v>1.902007</v>
      </c>
      <c r="BL52" s="92">
        <v>9464.283007</v>
      </c>
      <c r="BM52" s="92">
        <v>1337.001</v>
      </c>
      <c r="BO52" s="92">
        <v>18.9</v>
      </c>
      <c r="BP52" s="92">
        <v>4395.689949</v>
      </c>
      <c r="BQ52" s="92">
        <v>5751.590949</v>
      </c>
      <c r="BR52" s="92">
        <v>2368.235058</v>
      </c>
      <c r="BS52" s="92">
        <v>8119.826007</v>
      </c>
      <c r="BU52" s="92">
        <v>233</v>
      </c>
      <c r="BV52" s="92">
        <v>1111.457</v>
      </c>
      <c r="BW52" s="92">
        <v>1344.457</v>
      </c>
      <c r="BX52" s="98">
        <f t="shared" si="12"/>
        <v>0.16557707010482253</v>
      </c>
      <c r="BY52" s="99">
        <v>2.36</v>
      </c>
    </row>
    <row r="53" spans="2:77" ht="12.75">
      <c r="B53" s="76"/>
      <c r="BF53" s="97" t="s">
        <v>183</v>
      </c>
      <c r="BH53" s="92">
        <v>1344.457</v>
      </c>
      <c r="BJ53" s="92">
        <v>7934.028</v>
      </c>
      <c r="BK53" s="92">
        <v>3.415564</v>
      </c>
      <c r="BL53" s="92">
        <v>9281.900564</v>
      </c>
      <c r="BM53" s="92">
        <v>1353.74</v>
      </c>
      <c r="BO53" s="92">
        <v>19.3</v>
      </c>
      <c r="BP53" s="92">
        <v>4663.01627</v>
      </c>
      <c r="BQ53" s="92">
        <v>6036.05627</v>
      </c>
      <c r="BR53" s="92">
        <v>1724.599294</v>
      </c>
      <c r="BS53" s="92">
        <v>7760.655564</v>
      </c>
      <c r="BU53" s="92">
        <v>371.1</v>
      </c>
      <c r="BV53" s="92">
        <v>1150.145</v>
      </c>
      <c r="BW53" s="92">
        <v>1521.245</v>
      </c>
      <c r="BX53" s="98">
        <f t="shared" si="12"/>
        <v>0.1960201670406204</v>
      </c>
      <c r="BY53" s="99">
        <v>2.28</v>
      </c>
    </row>
    <row r="54" spans="2:77" ht="12.75">
      <c r="B54" s="76"/>
      <c r="U54" s="70" t="s">
        <v>163</v>
      </c>
      <c r="V54" s="70" t="s">
        <v>164</v>
      </c>
      <c r="BF54" s="97" t="s">
        <v>185</v>
      </c>
      <c r="BH54" s="92">
        <v>1521.245</v>
      </c>
      <c r="BJ54" s="92">
        <v>7474.765</v>
      </c>
      <c r="BK54" s="92">
        <v>19.636724</v>
      </c>
      <c r="BL54" s="92">
        <v>9015.646724</v>
      </c>
      <c r="BM54" s="92">
        <v>1433.8</v>
      </c>
      <c r="BO54" s="92">
        <v>20.2</v>
      </c>
      <c r="BP54" s="92">
        <v>4877.231137</v>
      </c>
      <c r="BQ54" s="92">
        <v>6331.231137</v>
      </c>
      <c r="BR54" s="92">
        <v>1584.104587</v>
      </c>
      <c r="BS54" s="92">
        <v>7915.335724</v>
      </c>
      <c r="BU54" s="92">
        <v>112.5</v>
      </c>
      <c r="BV54" s="92">
        <v>987.811</v>
      </c>
      <c r="BW54" s="92">
        <v>1100.311</v>
      </c>
      <c r="BX54" s="98">
        <f t="shared" si="12"/>
        <v>0.1390100228678563</v>
      </c>
      <c r="BY54" s="99">
        <v>2.37</v>
      </c>
    </row>
    <row r="55" spans="2:77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F55" s="97" t="s">
        <v>187</v>
      </c>
      <c r="BH55" s="92">
        <v>1100.311</v>
      </c>
      <c r="BJ55" s="92">
        <v>9476.698</v>
      </c>
      <c r="BK55" s="92">
        <v>7.091029</v>
      </c>
      <c r="BL55" s="92">
        <v>10584.100029</v>
      </c>
      <c r="BM55" s="92">
        <v>1492.7</v>
      </c>
      <c r="BO55" s="92">
        <v>18.7</v>
      </c>
      <c r="BP55" s="92">
        <v>5296.441062</v>
      </c>
      <c r="BQ55" s="92">
        <v>6807.841062</v>
      </c>
      <c r="BR55" s="92">
        <v>1663.277967</v>
      </c>
      <c r="BS55" s="92">
        <v>8471.119029</v>
      </c>
      <c r="BU55" s="92">
        <v>55.5</v>
      </c>
      <c r="BV55" s="92">
        <v>2057.481</v>
      </c>
      <c r="BW55" s="92">
        <v>2112.981</v>
      </c>
      <c r="BX55" s="98">
        <f t="shared" si="12"/>
        <v>0.24943351554457308</v>
      </c>
      <c r="BY55" s="99">
        <v>2.07</v>
      </c>
    </row>
    <row r="56" spans="2:77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F56" s="97" t="s">
        <v>188</v>
      </c>
      <c r="BH56" s="92">
        <v>2112.981</v>
      </c>
      <c r="BJ56" s="92">
        <v>6336.47</v>
      </c>
      <c r="BK56" s="92">
        <v>20.81505</v>
      </c>
      <c r="BL56" s="92">
        <v>8470.26605</v>
      </c>
      <c r="BM56" s="92">
        <v>1568.09048727648</v>
      </c>
      <c r="BO56" s="92">
        <v>20.1</v>
      </c>
      <c r="BP56" s="92">
        <v>4703.61069072352</v>
      </c>
      <c r="BQ56" s="92">
        <v>6291.801178</v>
      </c>
      <c r="BR56" s="92">
        <v>1328.321872</v>
      </c>
      <c r="BS56" s="92">
        <v>7620.12305</v>
      </c>
      <c r="BU56" s="92">
        <v>45</v>
      </c>
      <c r="BV56" s="92">
        <v>805.143</v>
      </c>
      <c r="BW56" s="92">
        <v>850.143</v>
      </c>
      <c r="BX56" s="98">
        <f t="shared" si="12"/>
        <v>0.11156552124181249</v>
      </c>
      <c r="BY56" s="99">
        <v>2.5</v>
      </c>
    </row>
    <row r="57" spans="2:77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5">
        <v>1.05</v>
      </c>
      <c r="BF57" s="97" t="s">
        <v>190</v>
      </c>
      <c r="BH57" s="92">
        <v>850.143</v>
      </c>
      <c r="BJ57" s="92">
        <v>10103.03</v>
      </c>
      <c r="BK57" s="92">
        <v>9.557024</v>
      </c>
      <c r="BL57" s="92">
        <v>10962.730024</v>
      </c>
      <c r="BM57" s="92">
        <v>1674.6</v>
      </c>
      <c r="BO57" s="92">
        <v>18.4</v>
      </c>
      <c r="BP57" s="92">
        <v>5533.940024</v>
      </c>
      <c r="BQ57" s="92">
        <v>7226.940024</v>
      </c>
      <c r="BR57" s="92">
        <v>2177.482</v>
      </c>
      <c r="BS57" s="92">
        <v>9404.422024</v>
      </c>
      <c r="BU57" s="92">
        <v>42</v>
      </c>
      <c r="BV57" s="92">
        <v>1516.308</v>
      </c>
      <c r="BW57" s="92">
        <v>1558.308</v>
      </c>
      <c r="BX57" s="98">
        <f t="shared" si="12"/>
        <v>0.16569949711138146</v>
      </c>
      <c r="BY57" s="99">
        <v>2.26</v>
      </c>
    </row>
    <row r="58" spans="2:77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5">
        <v>1.1</v>
      </c>
      <c r="BF58" s="97" t="s">
        <v>196</v>
      </c>
      <c r="BH58" s="92">
        <v>1558.308</v>
      </c>
      <c r="BJ58" s="92">
        <v>7373.7</v>
      </c>
      <c r="BK58" s="92">
        <v>15</v>
      </c>
      <c r="BL58" s="92">
        <v>8947</v>
      </c>
      <c r="BM58" s="92">
        <v>1664</v>
      </c>
      <c r="BO58" s="92">
        <v>21</v>
      </c>
      <c r="BP58" s="92">
        <v>4600</v>
      </c>
      <c r="BQ58" s="92">
        <v>6285</v>
      </c>
      <c r="BR58" s="92">
        <v>2250</v>
      </c>
      <c r="BS58" s="92">
        <v>8535</v>
      </c>
      <c r="BU58" s="92">
        <v>42</v>
      </c>
      <c r="BV58" s="92">
        <f>BW58-BU58</f>
        <v>370</v>
      </c>
      <c r="BW58" s="92">
        <v>412</v>
      </c>
      <c r="BX58" s="98">
        <f t="shared" si="12"/>
        <v>0.04827182190978325</v>
      </c>
      <c r="BY58" s="123" t="s">
        <v>197</v>
      </c>
    </row>
    <row r="59" spans="2:78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5">
        <v>1.1</v>
      </c>
      <c r="BF59" s="79" t="s">
        <v>22</v>
      </c>
      <c r="BG59" s="79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5" t="s">
        <v>22</v>
      </c>
      <c r="BY59" s="126" t="s">
        <v>22</v>
      </c>
      <c r="BZ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5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5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5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5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5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5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5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5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5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5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5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5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5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5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5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5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5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5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5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5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5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5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D5 BD7 BD16 BD18 BD20 BD24 BD27:BD28 BD30 BD32:BD33 BD35 BD40 BD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2018-10-12T16:35:47Z</dcterms:modified>
  <cp:category/>
  <cp:version/>
  <cp:contentType/>
  <cp:contentStatus/>
</cp:coreProperties>
</file>