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<sst xmlns="http://schemas.openxmlformats.org/spreadsheetml/2006/main" count="530" uniqueCount="286">
  <si>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</si>
  <si>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</si>
  <si>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</si>
  <si>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</si>
  <si>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</si>
  <si>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</si>
  <si>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</si>
  <si>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</si>
  <si>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</si>
  <si>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</si>
  <si>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</si>
  <si>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</si>
  <si>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</si>
  <si>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</si>
  <si>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</si>
  <si>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</si>
  <si>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</si>
  <si>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</si>
  <si>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</si>
  <si>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</si>
  <si>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</si>
  <si>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</si>
  <si>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</si>
  <si>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</si>
  <si>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</si>
  <si>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</si>
  <si>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</si>
  <si>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</si>
  <si>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</si>
  <si>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</si>
  <si>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</si>
  <si>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</si>
  <si>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</si>
  <si>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</si>
  <si>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</si>
  <si>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</si>
  <si>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</si>
  <si>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</si>
  <si>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</si>
  <si>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</si>
  <si>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</si>
  <si>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</si>
  <si>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</si>
  <si>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</si>
  <si>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</si>
  <si>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</si>
  <si>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</si>
  <si>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</si>
  <si>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</si>
  <si>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</si>
  <si>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</si>
  <si>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</si>
  <si>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</si>
  <si>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</si>
  <si>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</si>
  <si>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</si>
  <si>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</si>
  <si>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</si>
  <si>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</si>
  <si>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</si>
  <si>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</si>
  <si>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</si>
  <si>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</si>
  <si>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</si>
  <si>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</si>
  <si>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</si>
  <si>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</si>
  <si>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</si>
  <si>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</si>
  <si>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</si>
  <si>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</si>
  <si>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</si>
  <si>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</si>
  <si>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</si>
  <si>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</si>
  <si>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</si>
  <si>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</si>
  <si>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</si>
  <si>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</si>
  <si>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</si>
  <si>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</si>
  <si>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</si>
  <si>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</si>
  <si>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</si>
  <si>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</si>
  <si>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</si>
  <si>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</si>
  <si>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</si>
  <si>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</si>
  <si>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</si>
  <si>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</si>
  <si>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</si>
  <si>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</si>
  <si>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</si>
  <si>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</si>
  <si>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</si>
  <si>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</si>
  <si>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</si>
  <si>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</si>
  <si>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</si>
  <si>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</si>
  <si>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</si>
  <si>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</si>
  <si>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</si>
  <si>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</si>
  <si>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</si>
  <si>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</si>
  <si>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</si>
  <si>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</si>
  <si>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</si>
  <si>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</si>
  <si>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</si>
  <si>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</si>
  <si>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</si>
  <si>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</si>
  <si>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</si>
  <si>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</si>
  <si>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</si>
  <si>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</si>
  <si>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</si>
  <si>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</si>
  <si>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</si>
  <si>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</si>
  <si>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</si>
  <si>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</si>
  <si>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</si>
  <si>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</si>
  <si>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</si>
  <si>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</si>
  <si>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</si>
  <si>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</si>
  <si>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</si>
  <si>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</si>
  <si>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</si>
  <si>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</si>
  <si>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</si>
  <si>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</si>
  <si>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</si>
  <si>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</si>
  <si>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</si>
  <si>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</si>
  <si>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</si>
  <si>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</si>
  <si>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</si>
  <si>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</si>
  <si>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</si>
  <si>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</si>
  <si>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</si>
  <si>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</si>
  <si>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</si>
  <si>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</si>
  <si>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</si>
  <si>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</si>
  <si>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</si>
  <si>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</si>
  <si>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</si>
  <si>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</si>
  <si>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</si>
  <si>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</si>
  <si>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</si>
  <si>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</si>
  <si>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</si>
  <si>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</si>
  <si>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</si>
  <si>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</si>
  <si>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</si>
  <si>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</si>
  <si>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</si>
  <si>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</si>
  <si>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</si>
  <si>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</si>
  <si>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</si>
  <si>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</si>
  <si>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</si>
  <si>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</si>
  <si>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</si>
  <si>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</si>
  <si>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</si>
  <si>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</si>
  <si>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</si>
  <si>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</si>
  <si>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</si>
  <si>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</si>
  <si>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</si>
  <si>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</si>
  <si>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</si>
  <si>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</si>
  <si>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</si>
  <si>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</si>
  <si>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</si>
  <si>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</si>
  <si>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</si>
  <si>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</si>
  <si>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</si>
  <si>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</si>
  <si>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</si>
  <si>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</si>
  <si>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</si>
  <si>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</si>
  <si>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</si>
  <si>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</si>
  <si>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</si>
  <si>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</si>
  <si>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</si>
  <si>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</si>
  <si>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</si>
  <si>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</si>
  <si>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</si>
  <si>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</si>
  <si>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</si>
  <si>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</si>
  <si>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</si>
  <si>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</si>
  <si>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</si>
  <si>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</si>
  <si>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</si>
  <si>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</si>
  <si>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</si>
  <si>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</si>
  <si>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</si>
  <si>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</si>
  <si>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</si>
  <si>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</si>
  <si>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</si>
  <si>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</si>
  <si>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</si>
  <si>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</si>
  <si>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</si>
  <si>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</si>
  <si>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</si>
  <si>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</si>
  <si>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</si>
  <si>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</si>
  <si>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</si>
  <si>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</si>
  <si>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</si>
  <si>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</si>
  <si>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</si>
  <si>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</si>
  <si>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</si>
  <si>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</si>
  <si>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</si>
  <si>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</si>
  <si>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</si>
  <si>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</si>
  <si>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</si>
  <si>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</si>
  <si>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</si>
  <si>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</si>
  <si>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</si>
  <si>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</si>
  <si>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</si>
  <si>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</si>
  <si>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</si>
  <si>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</si>
  <si>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</si>
  <si>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</si>
  <si>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</si>
  <si>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</si>
  <si>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</si>
  <si>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</si>
  <si>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</si>
  <si>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</si>
  <si>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</si>
  <si>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</si>
  <si>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</si>
  <si>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</si>
  <si>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</si>
  <si>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</si>
  <si>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</si>
  <si>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</si>
  <si>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</si>
  <si>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</si>
  <si>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</si>
  <si>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</si>
  <si>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</si>
  <si>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</si>
  <si>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</si>
  <si>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</si>
  <si>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</si>
  <si>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</si>
  <si>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</si>
  <si>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</si>
  <si>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</si>
  <si>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10.12.17</t>
  </si>
  <si>
    <t>Source:  USDA WASDE Report 10.12.17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</si>
</sst>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14280</c:v>
                </c:pt>
              </c:numCache>
            </c:numRef>
          </c:val>
        </c:ser>
        <c:axId val="65039433"/>
        <c:axId val="33702682"/>
      </c:barChart>
      <c:catAx>
        <c:axId val="65039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2682"/>
        <c:crosses val="autoZero"/>
        <c:auto val="1"/>
        <c:lblOffset val="100"/>
        <c:tickLblSkip val="3"/>
        <c:noMultiLvlLbl val="0"/>
      </c:catAx>
      <c:valAx>
        <c:axId val="33702682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39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val>
        </c:ser>
        <c:axId val="30236619"/>
        <c:axId val="33247036"/>
      </c:barChart>
      <c:catAx>
        <c:axId val="30236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3247036"/>
        <c:crosses val="autoZero"/>
        <c:auto val="0"/>
        <c:lblOffset val="100"/>
        <c:tickLblSkip val="3"/>
        <c:tickMarkSkip val="2"/>
        <c:noMultiLvlLbl val="0"/>
      </c:catAx>
      <c:valAx>
        <c:axId val="332470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2366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0.127204859840445</c:v>
                </c:pt>
                <c:pt idx="43">
                  <c:v>0.15670605584761388</c:v>
                </c:pt>
                <c:pt idx="44">
                  <c:v>0.16380819040952047</c:v>
                </c:pt>
              </c:numCache>
            </c:numRef>
          </c:val>
        </c:ser>
        <c:axId val="8655357"/>
        <c:axId val="29995278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13698415"/>
        <c:axId val="35829792"/>
      </c:lineChart>
      <c:catAx>
        <c:axId val="865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995278"/>
        <c:crosses val="autoZero"/>
        <c:auto val="0"/>
        <c:lblOffset val="100"/>
        <c:tickLblSkip val="3"/>
        <c:tickMarkSkip val="2"/>
        <c:noMultiLvlLbl val="0"/>
      </c:catAx>
      <c:valAx>
        <c:axId val="2999527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655357"/>
        <c:crossesAt val="1"/>
        <c:crossBetween val="between"/>
        <c:dispUnits/>
      </c:valAx>
      <c:catAx>
        <c:axId val="13698415"/>
        <c:scaling>
          <c:orientation val="minMax"/>
        </c:scaling>
        <c:axPos val="b"/>
        <c:delete val="1"/>
        <c:majorTickMark val="out"/>
        <c:minorTickMark val="none"/>
        <c:tickLblPos val="nextTo"/>
        <c:crossAx val="35829792"/>
        <c:crosses val="autoZero"/>
        <c:auto val="0"/>
        <c:lblOffset val="100"/>
        <c:tickLblSkip val="1"/>
        <c:noMultiLvlLbl val="0"/>
      </c:catAx>
      <c:valAx>
        <c:axId val="35829792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69841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2293</c:v>
                </c:pt>
                <c:pt idx="44">
                  <c:v>1850</c:v>
                </c:pt>
              </c:numCache>
            </c:numRef>
          </c:val>
        </c:ser>
        <c:axId val="16532001"/>
        <c:axId val="64023666"/>
      </c:barChart>
      <c:catAx>
        <c:axId val="1653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4023666"/>
        <c:crosses val="autoZero"/>
        <c:auto val="0"/>
        <c:lblOffset val="100"/>
        <c:tickLblSkip val="3"/>
        <c:tickMarkSkip val="2"/>
        <c:noMultiLvlLbl val="0"/>
      </c:catAx>
      <c:valAx>
        <c:axId val="64023666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5320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marker val="1"/>
        <c:axId val="18534419"/>
        <c:axId val="24892932"/>
      </c:lineChart>
      <c:catAx>
        <c:axId val="185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4892932"/>
        <c:crosses val="autoZero"/>
        <c:auto val="0"/>
        <c:lblOffset val="100"/>
        <c:tickLblSkip val="3"/>
        <c:tickMarkSkip val="2"/>
        <c:noMultiLvlLbl val="0"/>
      </c:catAx>
      <c:valAx>
        <c:axId val="248929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534419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3061573"/>
        <c:axId val="46660822"/>
      </c:scatterChart>
      <c:valAx>
        <c:axId val="3061573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660822"/>
        <c:crosses val="autoZero"/>
        <c:crossBetween val="midCat"/>
        <c:dispUnits/>
      </c:valAx>
      <c:valAx>
        <c:axId val="46660822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1738</c:v>
                </c:pt>
                <c:pt idx="43">
                  <c:v>2295.2736000000004</c:v>
                </c:pt>
                <c:pt idx="44">
                  <c:v>2340</c:v>
                </c:pt>
              </c:numCache>
            </c:numRef>
          </c:val>
        </c:ser>
        <c:axId val="21430199"/>
        <c:axId val="58124520"/>
      </c:barChart>
      <c:catAx>
        <c:axId val="2143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8124520"/>
        <c:crosses val="autoZero"/>
        <c:auto val="0"/>
        <c:lblOffset val="100"/>
        <c:tickLblSkip val="2"/>
        <c:tickMarkSkip val="2"/>
        <c:noMultiLvlLbl val="0"/>
      </c:catAx>
      <c:valAx>
        <c:axId val="58124520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30199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0.45483730898549396</c:v>
                </c:pt>
                <c:pt idx="44">
                  <c:v>0.48564425770308123</c:v>
                </c:pt>
              </c:numCache>
            </c:numRef>
          </c:val>
        </c:ser>
        <c:axId val="10465641"/>
        <c:axId val="42410554"/>
      </c:barChart>
      <c:catAx>
        <c:axId val="10465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10554"/>
        <c:crosses val="autoZero"/>
        <c:auto val="0"/>
        <c:lblOffset val="100"/>
        <c:tickLblSkip val="2"/>
        <c:noMultiLvlLbl val="0"/>
      </c:catAx>
      <c:valAx>
        <c:axId val="42410554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656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0.35898480207011846</c:v>
                </c:pt>
                <c:pt idx="15">
                  <c:v>0.38340336134453784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0.3607011692738373</c:v>
                </c:pt>
                <c:pt idx="15">
                  <c:v>0.3851540616246499</c:v>
                </c:pt>
              </c:numCache>
            </c:numRef>
          </c:val>
        </c:ser>
        <c:axId val="12702811"/>
        <c:axId val="22294732"/>
      </c:barChart>
      <c:catAx>
        <c:axId val="127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4732"/>
        <c:crosses val="autoZero"/>
        <c:auto val="0"/>
        <c:lblOffset val="100"/>
        <c:tickLblSkip val="1"/>
        <c:noMultiLvlLbl val="0"/>
      </c:catAx>
      <c:valAx>
        <c:axId val="2229473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28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5438</c:v>
                </c:pt>
                <c:pt idx="15">
                  <c:v>5475</c:v>
                </c:pt>
              </c:numCache>
            </c:numRef>
          </c:val>
        </c:ser>
        <c:axId val="61042829"/>
        <c:axId val="45522078"/>
      </c:barChart>
      <c:catAx>
        <c:axId val="6104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2078"/>
        <c:crosses val="autoZero"/>
        <c:auto val="0"/>
        <c:lblOffset val="100"/>
        <c:tickLblSkip val="1"/>
        <c:noMultiLvlLbl val="0"/>
      </c:catAx>
      <c:valAx>
        <c:axId val="4552207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28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0.35898480207011846</c:v>
                </c:pt>
                <c:pt idx="15">
                  <c:v>0.38340336134453784</c:v>
                </c:pt>
              </c:numCache>
            </c:numRef>
          </c:val>
        </c:ser>
        <c:axId val="63409663"/>
        <c:axId val="35909040"/>
      </c:barChart>
      <c:catAx>
        <c:axId val="6340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9040"/>
        <c:crosses val="autoZero"/>
        <c:auto val="0"/>
        <c:lblOffset val="100"/>
        <c:tickLblSkip val="1"/>
        <c:noMultiLvlLbl val="0"/>
      </c:catAx>
      <c:valAx>
        <c:axId val="35909040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96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10230.441</c:v>
                </c:pt>
              </c:numCache>
            </c:numRef>
          </c:val>
        </c:ser>
        <c:axId val="45562683"/>
        <c:axId val="66698668"/>
      </c:barChart>
      <c:catAx>
        <c:axId val="4556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8668"/>
        <c:crosses val="autoZero"/>
        <c:auto val="1"/>
        <c:lblOffset val="100"/>
        <c:tickLblSkip val="3"/>
        <c:noMultiLvlLbl val="0"/>
      </c:catAx>
      <c:valAx>
        <c:axId val="66698668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62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val>
        </c:ser>
        <c:axId val="22951089"/>
        <c:axId val="47098882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56913059"/>
        <c:axId val="46555028"/>
      </c:lineChart>
      <c:catAx>
        <c:axId val="22951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098882"/>
        <c:crosses val="autoZero"/>
        <c:auto val="0"/>
        <c:lblOffset val="100"/>
        <c:tickLblSkip val="2"/>
        <c:tickMarkSkip val="2"/>
        <c:noMultiLvlLbl val="0"/>
      </c:catAx>
      <c:valAx>
        <c:axId val="47098882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951089"/>
        <c:crossesAt val="1"/>
        <c:crossBetween val="between"/>
        <c:dispUnits/>
      </c:valAx>
      <c:catAx>
        <c:axId val="56913059"/>
        <c:scaling>
          <c:orientation val="minMax"/>
        </c:scaling>
        <c:axPos val="b"/>
        <c:delete val="1"/>
        <c:majorTickMark val="out"/>
        <c:minorTickMark val="none"/>
        <c:tickLblPos val="nextTo"/>
        <c:crossAx val="46555028"/>
        <c:crosses val="autoZero"/>
        <c:auto val="0"/>
        <c:lblOffset val="100"/>
        <c:tickLblSkip val="1"/>
        <c:noMultiLvlLbl val="0"/>
      </c:catAx>
      <c:valAx>
        <c:axId val="4655502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059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14512.583999999999</c:v>
                </c:pt>
              </c:numCache>
            </c:numRef>
          </c:val>
        </c:ser>
        <c:axId val="33882989"/>
        <c:axId val="60167550"/>
      </c:barChart>
      <c:catAx>
        <c:axId val="33882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7550"/>
        <c:crosses val="autoZero"/>
        <c:auto val="1"/>
        <c:lblOffset val="100"/>
        <c:tickLblSkip val="3"/>
        <c:noMultiLvlLbl val="0"/>
      </c:catAx>
      <c:valAx>
        <c:axId val="60167550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82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6890</c:v>
                </c:pt>
                <c:pt idx="44">
                  <c:v>6935</c:v>
                </c:pt>
              </c:numCache>
            </c:numRef>
          </c:val>
        </c:ser>
        <c:axId val="41733343"/>
        <c:axId val="24957584"/>
      </c:barChart>
      <c:catAx>
        <c:axId val="4173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584"/>
        <c:crosses val="autoZero"/>
        <c:auto val="0"/>
        <c:lblOffset val="100"/>
        <c:tickLblSkip val="3"/>
        <c:noMultiLvlLbl val="0"/>
      </c:catAx>
      <c:valAx>
        <c:axId val="24957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333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0.127204859840445</c:v>
                </c:pt>
                <c:pt idx="43">
                  <c:v>0.15670605584761388</c:v>
                </c:pt>
                <c:pt idx="44">
                  <c:v>0.16380819040952047</c:v>
                </c:pt>
              </c:numCache>
            </c:numRef>
          </c:val>
        </c:ser>
        <c:axId val="8298385"/>
        <c:axId val="1080546"/>
      </c:barChart>
      <c:catAx>
        <c:axId val="829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80546"/>
        <c:crosses val="autoZero"/>
        <c:auto val="0"/>
        <c:lblOffset val="100"/>
        <c:tickLblSkip val="3"/>
        <c:tickMarkSkip val="2"/>
        <c:noMultiLvlLbl val="0"/>
      </c:catAx>
      <c:valAx>
        <c:axId val="1080546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2983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171.8</c:v>
                </c:pt>
              </c:numCache>
            </c:numRef>
          </c:val>
        </c:ser>
        <c:axId val="20415363"/>
        <c:axId val="43031668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20415363"/>
        <c:axId val="43031668"/>
      </c:lineChart>
      <c:catAx>
        <c:axId val="20415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3031668"/>
        <c:crosses val="autoZero"/>
        <c:auto val="0"/>
        <c:lblOffset val="100"/>
        <c:tickLblSkip val="5"/>
        <c:tickMarkSkip val="5"/>
        <c:noMultiLvlLbl val="0"/>
      </c:catAx>
      <c:valAx>
        <c:axId val="43031668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41536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90400</c:v>
                </c:pt>
              </c:numCache>
            </c:numRef>
          </c:val>
          <c:smooth val="0"/>
        </c:ser>
        <c:marker val="1"/>
        <c:axId val="63013045"/>
        <c:axId val="3782982"/>
      </c:lineChart>
      <c:catAx>
        <c:axId val="63013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782982"/>
        <c:crosses val="autoZero"/>
        <c:auto val="0"/>
        <c:lblOffset val="100"/>
        <c:tickLblSkip val="5"/>
        <c:tickMarkSkip val="5"/>
        <c:noMultiLvlLbl val="0"/>
      </c:catAx>
      <c:valAx>
        <c:axId val="3782982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0130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16625</c:v>
                </c:pt>
              </c:numCache>
            </c:numRef>
          </c:val>
        </c:ser>
        <c:axId val="37986087"/>
        <c:axId val="56974168"/>
      </c:barChart>
      <c:catAx>
        <c:axId val="37986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6974168"/>
        <c:crosses val="autoZero"/>
        <c:auto val="0"/>
        <c:lblOffset val="100"/>
        <c:tickLblSkip val="3"/>
        <c:tickMarkSkip val="2"/>
        <c:noMultiLvlLbl val="0"/>
      </c:catAx>
      <c:valAx>
        <c:axId val="5697416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9860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13663</c:v>
                </c:pt>
                <c:pt idx="43">
                  <c:v>14647</c:v>
                </c:pt>
                <c:pt idx="44">
                  <c:v>14285</c:v>
                </c:pt>
              </c:numCache>
            </c:numRef>
          </c:val>
          <c:smooth val="0"/>
        </c:ser>
        <c:marker val="1"/>
        <c:axId val="51504857"/>
        <c:axId val="11143850"/>
      </c:lineChart>
      <c:catAx>
        <c:axId val="51504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143850"/>
        <c:crosses val="autoZero"/>
        <c:auto val="0"/>
        <c:lblOffset val="100"/>
        <c:tickLblSkip val="3"/>
        <c:tickMarkSkip val="2"/>
        <c:noMultiLvlLbl val="0"/>
      </c:catAx>
      <c:valAx>
        <c:axId val="111438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48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062d74-880c-419a-a12a-a9beff58dc63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90.4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171.8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9c4c202-1ede-4ab8-a72d-4ca67ea12de3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04cd5de-eb9e-484f-9fa0-7d06d4dac7a4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90.4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90.4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d2326fe-2978-4a16-af5f-6d3d0a1b4251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0fedd93-89ae-47dc-b4c4-751f0cd4551a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edbe8d-596a-4e65-bc8a-975744fa4c25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714bb1f-089d-4c97-ba64-b6e3402f3457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ed25d1b-4634-4550-9da1-c65f15f5b397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bbfd71-9662-40cd-a43f-cc79166eb600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8a668e5-8170-4028-a832-1bf086d8d542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171.8 bu./acre &amp; 90.4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ef5169-a86c-4d2a-bf04-93408ca270f6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3b7fed-6925-4a7f-8dbc-fa1a01dd32a1}" type="TxLink">
            <a:rPr lang="en-US" cap="none" sz="800" b="0" i="0" u="none" baseline="0">
              <a:solidFill>
                <a:srgbClr val="000000"/>
              </a:solidFill>
            </a:rPr>
            <a:t>Source:  USDA WASDE Report 10.12.17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5940bf-2d19-4773-95bb-ae2e6da5fdf5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3d07917-8cc5-43b7-9e4f-9881730d2609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10.12.17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2c28070-b7a9-4732-87c9-5d15cd5dfc06}" type="TxLink">
            <a:rPr lang="en-US" cap="none" sz="11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eec47d6-9ac5-4074-95ca-b290bd013907}" type="TxLink">
            <a:rPr lang="en-US" cap="none" sz="11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84bdd53-42e3-49be-a581-1716b2d1f515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1589b80-84e4-4349-9482-757d405b4e5c}" type="TxLink">
            <a:rPr lang="en-US" cap="none" sz="800" b="0" i="0" u="none" baseline="0">
              <a:solidFill>
                <a:srgbClr val="000000"/>
              </a:solidFill>
            </a:rPr>
            <a:t>Source:  USDA WASDE Report 10.12.17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67f3b62-4ce5-4830-b11a-10565c8e2f30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90.4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ebe6402-8ef7-48c8-b61c-0044040e453c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-1709.559000000001</v>
      </c>
      <c r="BC96" s="68">
        <f>BB96</f>
        <v>-1709.559000000001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2572.5839999999953</v>
      </c>
      <c r="CM96" s="266">
        <f>'Annual Raw Data'!AW36</f>
        <v>2572.5839999999953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11762</v>
      </c>
      <c r="Q97" s="56">
        <f>'Annual Raw Data'!$AS$29</f>
        <v>1901</v>
      </c>
      <c r="R97" s="56">
        <f>'Annual Raw Data'!$AS$31</f>
        <v>13663</v>
      </c>
      <c r="S97" s="56">
        <f>'Annual Raw Data'!$AS$34</f>
        <v>1738</v>
      </c>
      <c r="T97" s="56">
        <f>'Annual Raw Data'!$AS$36</f>
        <v>1738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0.127204859840445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6648</v>
      </c>
      <c r="AW97" s="68">
        <f t="shared" si="194"/>
        <v>5224</v>
      </c>
      <c r="AX97" s="68">
        <f t="shared" si="194"/>
        <v>5114</v>
      </c>
      <c r="AY97" s="68">
        <f t="shared" si="194"/>
        <v>11762</v>
      </c>
      <c r="AZ97" s="68">
        <f t="shared" si="194"/>
        <v>1901</v>
      </c>
      <c r="BA97" s="68">
        <f t="shared" si="194"/>
        <v>13663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0.127204859840445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0.48875165416850463</v>
      </c>
      <c r="BQ97" s="61">
        <f t="shared" si="196"/>
        <v>0.3759741214527275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6648</v>
      </c>
      <c r="CG97" s="62">
        <f t="shared" si="199"/>
        <v>5224</v>
      </c>
      <c r="CH97" s="62">
        <f t="shared" si="199"/>
        <v>5114</v>
      </c>
      <c r="CI97" s="62">
        <f t="shared" si="199"/>
        <v>11762</v>
      </c>
      <c r="CJ97" s="62">
        <f t="shared" si="199"/>
        <v>1901</v>
      </c>
      <c r="CK97" s="62">
        <f t="shared" si="199"/>
        <v>13663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0.127204859840445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0.48875165416850463</v>
      </c>
      <c r="DA97" s="62">
        <f t="shared" si="200"/>
        <v>0.3759741214527275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6890</v>
      </c>
      <c r="N98" s="56">
        <f>'Annual Raw Data'!$AT$22</f>
        <v>5438</v>
      </c>
      <c r="O98" s="56">
        <f>'Annual Raw Data'!$AT$25</f>
        <v>5464</v>
      </c>
      <c r="P98" s="56">
        <f>'Annual Raw Data'!$AT$26</f>
        <v>12354</v>
      </c>
      <c r="Q98" s="56">
        <f>'Annual Raw Data'!$AT$29</f>
        <v>2293</v>
      </c>
      <c r="R98" s="56">
        <f>'Annual Raw Data'!$AT$31</f>
        <v>14647</v>
      </c>
      <c r="S98" s="56">
        <f>'Annual Raw Data'!$AT$34</f>
        <v>2295.2736000000004</v>
      </c>
      <c r="T98" s="56">
        <f>'Annual Raw Data'!$AT$36</f>
        <v>2295.2736000000004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0.15670605584761388</v>
      </c>
      <c r="Y98" s="60">
        <f>'Annual Raw Data'!$AT$43</f>
        <v>3.36</v>
      </c>
      <c r="Z98" s="60">
        <v>9</v>
      </c>
      <c r="AA98" s="64">
        <f>Z98/Y98</f>
        <v>2.678571428571429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0.45483730898549396</v>
      </c>
      <c r="AH98" s="67">
        <f>O98/H98</f>
        <v>0.3607011692738373</v>
      </c>
      <c r="AI98" s="67">
        <f>N98/H98</f>
        <v>0.35898480207011846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57</v>
      </c>
      <c r="AT98" s="68">
        <f t="shared" si="184"/>
        <v>16942.2736</v>
      </c>
      <c r="AU98" s="61">
        <f aca="true" t="shared" si="202" ref="AU98:BA98">L98</f>
        <v>0</v>
      </c>
      <c r="AV98" s="68">
        <f t="shared" si="202"/>
        <v>6890</v>
      </c>
      <c r="AW98" s="68">
        <f t="shared" si="202"/>
        <v>5438</v>
      </c>
      <c r="AX98" s="68">
        <f t="shared" si="202"/>
        <v>5464</v>
      </c>
      <c r="AY98" s="68">
        <f t="shared" si="202"/>
        <v>12354</v>
      </c>
      <c r="AZ98" s="68">
        <f t="shared" si="202"/>
        <v>2293</v>
      </c>
      <c r="BA98" s="68">
        <f t="shared" si="202"/>
        <v>14647</v>
      </c>
      <c r="BB98" s="68">
        <f>'Annual Raw Data'!AV36</f>
        <v>-1709.559000000001</v>
      </c>
      <c r="BC98" s="68">
        <f>BB98</f>
        <v>-1709.559000000001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0.15670605584761388</v>
      </c>
      <c r="BH98" s="61">
        <f t="shared" si="203"/>
        <v>3.36</v>
      </c>
      <c r="BI98" s="61">
        <f t="shared" si="203"/>
        <v>9</v>
      </c>
      <c r="BJ98" s="61">
        <f t="shared" si="203"/>
        <v>2.678571428571429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0.45483730898549396</v>
      </c>
      <c r="BQ98" s="61">
        <f t="shared" si="196"/>
        <v>0.3607011692738373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57</v>
      </c>
      <c r="CD98" s="62">
        <f>CA98+CB98+CC98</f>
        <v>16942.2736</v>
      </c>
      <c r="CE98" s="62">
        <f aca="true" t="shared" si="204" ref="CE98:CK98">L98</f>
        <v>0</v>
      </c>
      <c r="CF98" s="62">
        <f t="shared" si="204"/>
        <v>6890</v>
      </c>
      <c r="CG98" s="62">
        <f t="shared" si="204"/>
        <v>5438</v>
      </c>
      <c r="CH98" s="62">
        <f t="shared" si="204"/>
        <v>5464</v>
      </c>
      <c r="CI98" s="62">
        <f t="shared" si="204"/>
        <v>12354</v>
      </c>
      <c r="CJ98" s="62">
        <f t="shared" si="204"/>
        <v>2293</v>
      </c>
      <c r="CK98" s="62">
        <f t="shared" si="204"/>
        <v>14647</v>
      </c>
      <c r="CL98" s="266">
        <f>'Annual Raw Data'!AW36</f>
        <v>2572.5839999999953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0.15670605584761388</v>
      </c>
      <c r="CR98" s="62">
        <f t="shared" si="205"/>
        <v>3.36</v>
      </c>
      <c r="CS98" s="62">
        <f t="shared" si="205"/>
        <v>9</v>
      </c>
      <c r="CT98" s="62">
        <f t="shared" si="205"/>
        <v>2.678571428571429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0.45483730898549396</v>
      </c>
      <c r="DA98" s="62">
        <f t="shared" si="205"/>
        <v>0.3607011692738373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90400</v>
      </c>
      <c r="F99" s="241">
        <f>'Annual Raw Data'!$AU$9*1000</f>
        <v>83100</v>
      </c>
      <c r="G99" s="242">
        <f>'Annual Raw Data'!$AU$10</f>
        <v>171.8</v>
      </c>
      <c r="H99" s="241">
        <f>'Annual Raw Data'!$AU$12</f>
        <v>14280</v>
      </c>
      <c r="I99" s="241">
        <f>'Annual Raw Data'!$AU$13</f>
        <v>2295</v>
      </c>
      <c r="J99" s="243">
        <f>'Annual Raw Data'!$AU$14</f>
        <v>50</v>
      </c>
      <c r="K99" s="241">
        <f>'Annual Raw Data'!$AU$15</f>
        <v>16625</v>
      </c>
      <c r="L99" s="243"/>
      <c r="M99" s="241">
        <f>'Annual Raw Data'!$AU$21</f>
        <v>6935</v>
      </c>
      <c r="N99" s="241">
        <f>'Annual Raw Data'!$AU$22</f>
        <v>5475</v>
      </c>
      <c r="O99" s="241">
        <f>'Annual Raw Data'!$AU$25</f>
        <v>5500</v>
      </c>
      <c r="P99" s="241">
        <f>'Annual Raw Data'!$AU$26</f>
        <v>12435</v>
      </c>
      <c r="Q99" s="241">
        <f>'Annual Raw Data'!$AU$29</f>
        <v>1850</v>
      </c>
      <c r="R99" s="241">
        <f>'Annual Raw Data'!$AU$31</f>
        <v>14285</v>
      </c>
      <c r="S99" s="241">
        <f>'Annual Raw Data'!$AU$34</f>
        <v>2340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0.16380819040952047</v>
      </c>
      <c r="Y99" s="246">
        <f>'Annual Raw Data'!$AU$43</f>
        <v>3.2</v>
      </c>
      <c r="Z99" s="246">
        <v>9</v>
      </c>
      <c r="AA99" s="247">
        <f>Z99/Y99</f>
        <v>2.8125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0.48564425770308123</v>
      </c>
      <c r="AH99" s="250">
        <f>O99/H99</f>
        <v>0.3851540616246499</v>
      </c>
      <c r="AI99" s="250">
        <f>N99/H99</f>
        <v>0.38340336134453784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90400</v>
      </c>
      <c r="AO99" s="255">
        <f t="shared" si="201"/>
        <v>83100</v>
      </c>
      <c r="AP99" s="256">
        <f>'Annual Raw Data'!AV10</f>
        <v>123.11</v>
      </c>
      <c r="AQ99" s="255">
        <f>AO99*AP99/1000</f>
        <v>10230.441</v>
      </c>
      <c r="AR99" s="255">
        <f aca="true" t="shared" si="206" ref="AR99:BA99">I99</f>
        <v>2295</v>
      </c>
      <c r="AS99" s="257">
        <f t="shared" si="206"/>
        <v>50</v>
      </c>
      <c r="AT99" s="255">
        <f t="shared" si="206"/>
        <v>16625</v>
      </c>
      <c r="AU99" s="257">
        <f t="shared" si="206"/>
        <v>0</v>
      </c>
      <c r="AV99" s="255">
        <f t="shared" si="206"/>
        <v>6935</v>
      </c>
      <c r="AW99" s="255">
        <f t="shared" si="206"/>
        <v>5475</v>
      </c>
      <c r="AX99" s="255">
        <f t="shared" si="206"/>
        <v>5500</v>
      </c>
      <c r="AY99" s="255">
        <f t="shared" si="206"/>
        <v>12435</v>
      </c>
      <c r="AZ99" s="255">
        <f t="shared" si="206"/>
        <v>1850</v>
      </c>
      <c r="BA99" s="255">
        <f t="shared" si="206"/>
        <v>14285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0.16380819040952047</v>
      </c>
      <c r="BH99" s="257">
        <f t="shared" si="207"/>
        <v>3.2</v>
      </c>
      <c r="BI99" s="257">
        <f t="shared" si="207"/>
        <v>9</v>
      </c>
      <c r="BJ99" s="257">
        <f t="shared" si="207"/>
        <v>2.8125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0.48564425770308123</v>
      </c>
      <c r="BQ99" s="257">
        <f>AH99</f>
        <v>0.3851540616246499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90400</v>
      </c>
      <c r="BY99" s="259">
        <f>F99</f>
        <v>83100</v>
      </c>
      <c r="BZ99" s="259">
        <f>'Annual Raw Data'!AW10</f>
        <v>174.64</v>
      </c>
      <c r="CA99" s="259">
        <f>BY99*BZ99/1000</f>
        <v>14512.583999999999</v>
      </c>
      <c r="CB99" s="259">
        <f t="shared" si="198"/>
        <v>2295</v>
      </c>
      <c r="CC99" s="259">
        <f t="shared" si="198"/>
        <v>50</v>
      </c>
      <c r="CD99" s="259">
        <f>CA99+CB99+CC99</f>
        <v>16857.584</v>
      </c>
      <c r="CE99" s="259">
        <f aca="true" t="shared" si="208" ref="CE99:CK99">L99</f>
        <v>0</v>
      </c>
      <c r="CF99" s="259">
        <f t="shared" si="208"/>
        <v>6935</v>
      </c>
      <c r="CG99" s="259">
        <f t="shared" si="208"/>
        <v>5475</v>
      </c>
      <c r="CH99" s="259">
        <f t="shared" si="208"/>
        <v>5500</v>
      </c>
      <c r="CI99" s="259">
        <f t="shared" si="208"/>
        <v>12435</v>
      </c>
      <c r="CJ99" s="259">
        <f t="shared" si="208"/>
        <v>1850</v>
      </c>
      <c r="CK99" s="259">
        <f t="shared" si="208"/>
        <v>14285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0.16380819040952047</v>
      </c>
      <c r="CR99" s="259">
        <f t="shared" si="209"/>
        <v>3.2</v>
      </c>
      <c r="CS99" s="259">
        <f t="shared" si="209"/>
        <v>9</v>
      </c>
      <c r="CT99" s="259">
        <f t="shared" si="209"/>
        <v>2.8125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0.48564425770308123</v>
      </c>
      <c r="DA99" s="259">
        <f t="shared" si="209"/>
        <v>0.3851540616246499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10.12.17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90.4</v>
      </c>
      <c r="AV8" s="143">
        <f>AU8</f>
        <v>90.4</v>
      </c>
      <c r="AW8" s="142">
        <f>AV8</f>
        <v>90.4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83.1</v>
      </c>
      <c r="AV9" s="143">
        <f>AU9</f>
        <v>83.1</v>
      </c>
      <c r="AW9" s="142">
        <f>AV9</f>
        <v>83.1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171.8</v>
      </c>
      <c r="AV10" s="142">
        <f>MIN(AI10:AU10)</f>
        <v>123.11</v>
      </c>
      <c r="AW10" s="142">
        <f>MAX(AI10:AU10)</f>
        <v>174.64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0.9192477876106193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14280</v>
      </c>
      <c r="AV12" s="262">
        <f t="shared" si="8"/>
        <v>10230.440999999999</v>
      </c>
      <c r="AW12" s="262">
        <f t="shared" si="8"/>
        <v>14512.583999999997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2295</v>
      </c>
      <c r="AV13" s="145">
        <f>AU13</f>
        <v>2295</v>
      </c>
      <c r="AW13" s="145">
        <f>AV13</f>
        <v>2295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57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16942.2736</v>
      </c>
      <c r="AU15" s="145">
        <v>16625</v>
      </c>
      <c r="AV15" s="145">
        <f t="shared" si="13"/>
        <v>12575.440999999999</v>
      </c>
      <c r="AW15" s="145">
        <f t="shared" si="13"/>
        <v>16857.583999999995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31.138341731562072</v>
      </c>
      <c r="AU17" s="147">
        <f>AU22/AU10</f>
        <v>31.868451688009312</v>
      </c>
      <c r="AV17" s="263">
        <f>AU17</f>
        <v>31.868451688009312</v>
      </c>
      <c r="AW17" s="264">
        <f>AV17</f>
        <v>31.868451688009312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6648</v>
      </c>
      <c r="AT21" s="210">
        <v>6890</v>
      </c>
      <c r="AU21" s="237">
        <v>6935</v>
      </c>
      <c r="AV21" s="150">
        <f>AU21</f>
        <v>6935</v>
      </c>
      <c r="AW21" s="149">
        <f>AV21</f>
        <v>6935</v>
      </c>
      <c r="AY21" s="203">
        <f>AS21/AS$12</f>
        <v>0.48875165416850463</v>
      </c>
      <c r="AZ21" s="93">
        <f>MIN(C21:AS21)</f>
        <v>454</v>
      </c>
      <c r="BA21" s="94">
        <f>MAX(C21:AS21)</f>
        <v>6648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5438</v>
      </c>
      <c r="AU22" s="237">
        <v>5475</v>
      </c>
      <c r="AV22" s="150">
        <f>AU22</f>
        <v>5475</v>
      </c>
      <c r="AW22" s="149">
        <f>AV22</f>
        <v>5475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0.04096477794793252</v>
      </c>
      <c r="AU23" s="238">
        <f t="shared" si="17"/>
        <v>0.006803972048547324</v>
      </c>
      <c r="AV23" s="238">
        <f>(AV22/AT22)-1</f>
        <v>0.006803972048547324</v>
      </c>
      <c r="AW23" s="238">
        <f>AV23</f>
        <v>0.006803972048547324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5114</v>
      </c>
      <c r="AT25" s="210">
        <v>5464</v>
      </c>
      <c r="AU25" s="237">
        <v>5500</v>
      </c>
      <c r="AV25" s="150">
        <f>AU25</f>
        <v>5500</v>
      </c>
      <c r="AW25" s="149">
        <f>AV25</f>
        <v>5500</v>
      </c>
      <c r="AY25" s="203">
        <f>AS25/AS$12</f>
        <v>0.3759741214527275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11762</v>
      </c>
      <c r="AT26" s="94">
        <f t="shared" si="19"/>
        <v>12354</v>
      </c>
      <c r="AU26" s="145">
        <f t="shared" si="19"/>
        <v>12435</v>
      </c>
      <c r="AV26" s="150">
        <f>AU26</f>
        <v>12435</v>
      </c>
      <c r="AW26" s="149">
        <f>AV26</f>
        <v>12435</v>
      </c>
      <c r="AY26" s="203">
        <f>AS26/AS$12</f>
        <v>0.8647257756212322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2293</v>
      </c>
      <c r="AU29" s="237">
        <v>1850</v>
      </c>
      <c r="AV29" s="150">
        <f>AU29</f>
        <v>1850</v>
      </c>
      <c r="AW29" s="149">
        <f>AV29</f>
        <v>1850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13663</v>
      </c>
      <c r="AT31" s="94">
        <f>AT26+AT29</f>
        <v>14647</v>
      </c>
      <c r="AU31" s="145">
        <f>AU26+AU29</f>
        <v>14285</v>
      </c>
      <c r="AV31" s="150">
        <f>AU31</f>
        <v>14285</v>
      </c>
      <c r="AW31" s="149">
        <f>AV31</f>
        <v>14285</v>
      </c>
      <c r="AY31" s="203">
        <f>AS31/AS$12</f>
        <v>1.0044846346125569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1738</v>
      </c>
      <c r="AT34" s="104">
        <f>AT15-AT31</f>
        <v>2295.2736000000004</v>
      </c>
      <c r="AU34" s="237">
        <v>2340</v>
      </c>
      <c r="AV34" s="149">
        <f>AV15-AV31</f>
        <v>-1709.559000000001</v>
      </c>
      <c r="AW34" s="149">
        <f t="shared" si="23"/>
        <v>2572.5839999999953</v>
      </c>
      <c r="AY34" s="203">
        <f>AS34/AS$12</f>
        <v>0.12777532715777093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1738</v>
      </c>
      <c r="AT36" s="104">
        <f>AT34</f>
        <v>2295.2736000000004</v>
      </c>
      <c r="AU36" s="149"/>
      <c r="AV36" s="149">
        <f t="shared" si="27"/>
        <v>-1709.559000000001</v>
      </c>
      <c r="AW36" s="149">
        <f t="shared" si="27"/>
        <v>2572.5839999999953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0.127204859840445</v>
      </c>
      <c r="AT41" s="194">
        <f t="shared" si="29"/>
        <v>0.15670605584761388</v>
      </c>
      <c r="AU41" s="194">
        <f t="shared" si="29"/>
        <v>0.16380819040952047</v>
      </c>
      <c r="AV41" s="110">
        <f t="shared" si="29"/>
        <v>-0.11967511375568786</v>
      </c>
      <c r="AW41" s="110">
        <f t="shared" si="28"/>
        <v>0.1800898844942244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v>3.36</v>
      </c>
      <c r="AU43" s="224">
        <f>AU49</f>
        <v>3.2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/>
      <c r="AT47" s="137" t="s">
        <v>227</v>
      </c>
      <c r="AU47" s="230">
        <v>2.8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/>
      <c r="AT48" s="137" t="s">
        <v>228</v>
      </c>
      <c r="AU48" s="230">
        <v>3.6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3.2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2017-10-13T15:35:17Z</dcterms:modified>
  <cp:category/>
  <cp:version/>
  <cp:contentType/>
  <cp:contentStatus/>
</cp:coreProperties>
</file>